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h_kubesova_spucr_cz/Documents/7 - Realizace Krajinotvorné nádrže VN1, tůně I a II, revitalizace toku, k.ú. Chotčiny/5 - Zadávací dokumentace/Příloha č. 7 - Soupis stavebních prací, dodávek a služeb/"/>
    </mc:Choice>
  </mc:AlternateContent>
  <xr:revisionPtr revIDLastSave="0" documentId="13_ncr:1_{A4992953-84B5-44A3-A0BF-1BEEA3F556F5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Rekapitulace stavby" sheetId="1" r:id="rId1"/>
    <sheet name="SO 00 - Přípravné a dokon..." sheetId="2" r:id="rId2"/>
    <sheet name="1 - zemní hráz" sheetId="3" r:id="rId3"/>
    <sheet name="2 - základová výpust" sheetId="4" r:id="rId4"/>
    <sheet name="3 - bezpečnostní přeliv" sheetId="5" r:id="rId5"/>
    <sheet name="4 - úpravy v zátopě" sheetId="6" r:id="rId6"/>
    <sheet name="SO 02 - Novostavba Tůně I..." sheetId="7" r:id="rId7"/>
    <sheet name="SO 03 - Revitalizace část..." sheetId="8" r:id="rId8"/>
    <sheet name="VON - Vedlejší a ostatní ..." sheetId="9" r:id="rId9"/>
    <sheet name="Pokyny pro vyplnění" sheetId="10" r:id="rId10"/>
  </sheets>
  <definedNames>
    <definedName name="_xlnm._FilterDatabase" localSheetId="2" hidden="1">'1 - zemní hráz'!$C$89:$K$161</definedName>
    <definedName name="_xlnm._FilterDatabase" localSheetId="3" hidden="1">'2 - základová výpust'!$C$94:$K$220</definedName>
    <definedName name="_xlnm._FilterDatabase" localSheetId="4" hidden="1">'3 - bezpečnostní přeliv'!$C$89:$K$140</definedName>
    <definedName name="_xlnm._FilterDatabase" localSheetId="5" hidden="1">'4 - úpravy v zátopě'!$C$88:$K$119</definedName>
    <definedName name="_xlnm._FilterDatabase" localSheetId="1" hidden="1">'SO 00 - Přípravné a dokon...'!$C$80:$K$96</definedName>
    <definedName name="_xlnm._FilterDatabase" localSheetId="6" hidden="1">'SO 02 - Novostavba Tůně I...'!$C$80:$K$103</definedName>
    <definedName name="_xlnm._FilterDatabase" localSheetId="7" hidden="1">'SO 03 - Revitalizace část...'!$C$80:$K$109</definedName>
    <definedName name="_xlnm._FilterDatabase" localSheetId="8" hidden="1">'VON - Vedlejší a ostatní ...'!$C$83:$K$99</definedName>
    <definedName name="_xlnm.Print_Titles" localSheetId="2">'1 - zemní hráz'!$89:$89</definedName>
    <definedName name="_xlnm.Print_Titles" localSheetId="3">'2 - základová výpust'!$94:$94</definedName>
    <definedName name="_xlnm.Print_Titles" localSheetId="4">'3 - bezpečnostní přeliv'!$89:$89</definedName>
    <definedName name="_xlnm.Print_Titles" localSheetId="5">'4 - úpravy v zátopě'!$88:$88</definedName>
    <definedName name="_xlnm.Print_Titles" localSheetId="0">'Rekapitulace stavby'!$52:$52</definedName>
    <definedName name="_xlnm.Print_Titles" localSheetId="1">'SO 00 - Přípravné a dokon...'!$80:$80</definedName>
    <definedName name="_xlnm.Print_Titles" localSheetId="6">'SO 02 - Novostavba Tůně I...'!$80:$80</definedName>
    <definedName name="_xlnm.Print_Titles" localSheetId="7">'SO 03 - Revitalizace část...'!$80:$80</definedName>
    <definedName name="_xlnm.Print_Titles" localSheetId="8">'VON - Vedlejší a ostatní ...'!$83:$83</definedName>
    <definedName name="_xlnm.Print_Area" localSheetId="2">'1 - zemní hráz'!$C$4:$J$41,'1 - zemní hráz'!$C$47:$J$69,'1 - zemní hráz'!$C$75:$K$161</definedName>
    <definedName name="_xlnm.Print_Area" localSheetId="3">'2 - základová výpust'!$C$4:$J$41,'2 - základová výpust'!$C$47:$J$74,'2 - základová výpust'!$C$80:$K$220</definedName>
    <definedName name="_xlnm.Print_Area" localSheetId="4">'3 - bezpečnostní přeliv'!$C$4:$J$41,'3 - bezpečnostní přeliv'!$C$47:$J$69,'3 - bezpečnostní přeliv'!$C$75:$K$140</definedName>
    <definedName name="_xlnm.Print_Area" localSheetId="5">'4 - úpravy v zátopě'!$C$4:$J$41,'4 - úpravy v zátopě'!$C$47:$J$68,'4 - úpravy v zátopě'!$C$74:$K$119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1">'SO 00 - Přípravné a dokon...'!$C$4:$J$39,'SO 00 - Přípravné a dokon...'!$C$45:$J$62,'SO 00 - Přípravné a dokon...'!$C$68:$K$96</definedName>
    <definedName name="_xlnm.Print_Area" localSheetId="6">'SO 02 - Novostavba Tůně I...'!$C$4:$J$39,'SO 02 - Novostavba Tůně I...'!$C$45:$J$62,'SO 02 - Novostavba Tůně I...'!$C$68:$K$103</definedName>
    <definedName name="_xlnm.Print_Area" localSheetId="7">'SO 03 - Revitalizace část...'!$C$4:$J$39,'SO 03 - Revitalizace část...'!$C$45:$J$62,'SO 03 - Revitalizace část...'!$C$68:$K$109</definedName>
    <definedName name="_xlnm.Print_Area" localSheetId="8">'VON - Vedlejší a ostatní ...'!$C$4:$J$39,'VON - Vedlejší a ostatní ...'!$C$45:$J$65,'VON - Vedlejší a ostatní ...'!$C$71:$K$99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3" i="1"/>
  <c r="J35" i="9"/>
  <c r="AX63" i="1"/>
  <c r="BI99" i="9"/>
  <c r="BH99" i="9"/>
  <c r="BG99" i="9"/>
  <c r="BF99" i="9"/>
  <c r="T99" i="9"/>
  <c r="T98" i="9" s="1"/>
  <c r="R99" i="9"/>
  <c r="R98" i="9"/>
  <c r="P99" i="9"/>
  <c r="P98" i="9" s="1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3" i="9"/>
  <c r="BH93" i="9"/>
  <c r="BG93" i="9"/>
  <c r="BF93" i="9"/>
  <c r="T93" i="9"/>
  <c r="T92" i="9" s="1"/>
  <c r="R93" i="9"/>
  <c r="R92" i="9"/>
  <c r="P93" i="9"/>
  <c r="P92" i="9" s="1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J80" i="9"/>
  <c r="F78" i="9"/>
  <c r="E76" i="9"/>
  <c r="J54" i="9"/>
  <c r="F52" i="9"/>
  <c r="E50" i="9"/>
  <c r="J24" i="9"/>
  <c r="E24" i="9"/>
  <c r="J55" i="9" s="1"/>
  <c r="J23" i="9"/>
  <c r="J18" i="9"/>
  <c r="E18" i="9"/>
  <c r="F81" i="9" s="1"/>
  <c r="J17" i="9"/>
  <c r="J15" i="9"/>
  <c r="E15" i="9"/>
  <c r="F54" i="9" s="1"/>
  <c r="J14" i="9"/>
  <c r="J12" i="9"/>
  <c r="J52" i="9" s="1"/>
  <c r="E7" i="9"/>
  <c r="E48" i="9"/>
  <c r="J37" i="8"/>
  <c r="J36" i="8"/>
  <c r="AY62" i="1" s="1"/>
  <c r="J35" i="8"/>
  <c r="AX62" i="1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BI87" i="8"/>
  <c r="BH87" i="8"/>
  <c r="BG87" i="8"/>
  <c r="BF87" i="8"/>
  <c r="T87" i="8"/>
  <c r="R87" i="8"/>
  <c r="P87" i="8"/>
  <c r="BI84" i="8"/>
  <c r="BH84" i="8"/>
  <c r="BG84" i="8"/>
  <c r="BF84" i="8"/>
  <c r="T84" i="8"/>
  <c r="R84" i="8"/>
  <c r="P84" i="8"/>
  <c r="J77" i="8"/>
  <c r="F75" i="8"/>
  <c r="E73" i="8"/>
  <c r="J54" i="8"/>
  <c r="F52" i="8"/>
  <c r="E50" i="8"/>
  <c r="J24" i="8"/>
  <c r="E24" i="8"/>
  <c r="J78" i="8"/>
  <c r="J23" i="8"/>
  <c r="J18" i="8"/>
  <c r="E18" i="8"/>
  <c r="F78" i="8"/>
  <c r="J17" i="8"/>
  <c r="J15" i="8"/>
  <c r="E15" i="8"/>
  <c r="F77" i="8"/>
  <c r="J14" i="8"/>
  <c r="J12" i="8"/>
  <c r="J75" i="8" s="1"/>
  <c r="E7" i="8"/>
  <c r="E71" i="8" s="1"/>
  <c r="J37" i="7"/>
  <c r="J36" i="7"/>
  <c r="AY61" i="1"/>
  <c r="J35" i="7"/>
  <c r="AX61" i="1" s="1"/>
  <c r="BI101" i="7"/>
  <c r="BH101" i="7"/>
  <c r="BG101" i="7"/>
  <c r="BF101" i="7"/>
  <c r="T101" i="7"/>
  <c r="R101" i="7"/>
  <c r="P101" i="7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BI84" i="7"/>
  <c r="BH84" i="7"/>
  <c r="BG84" i="7"/>
  <c r="BF84" i="7"/>
  <c r="T84" i="7"/>
  <c r="R84" i="7"/>
  <c r="P84" i="7"/>
  <c r="J77" i="7"/>
  <c r="F75" i="7"/>
  <c r="E73" i="7"/>
  <c r="J54" i="7"/>
  <c r="F52" i="7"/>
  <c r="E50" i="7"/>
  <c r="J24" i="7"/>
  <c r="E24" i="7"/>
  <c r="J55" i="7" s="1"/>
  <c r="J23" i="7"/>
  <c r="J18" i="7"/>
  <c r="E18" i="7"/>
  <c r="F55" i="7" s="1"/>
  <c r="J17" i="7"/>
  <c r="J15" i="7"/>
  <c r="E15" i="7"/>
  <c r="F77" i="7" s="1"/>
  <c r="J14" i="7"/>
  <c r="J12" i="7"/>
  <c r="J75" i="7" s="1"/>
  <c r="E7" i="7"/>
  <c r="E71" i="7" s="1"/>
  <c r="J39" i="6"/>
  <c r="J38" i="6"/>
  <c r="AY60" i="1" s="1"/>
  <c r="J37" i="6"/>
  <c r="AX60" i="1"/>
  <c r="BI118" i="6"/>
  <c r="BH118" i="6"/>
  <c r="BG118" i="6"/>
  <c r="BF118" i="6"/>
  <c r="T118" i="6"/>
  <c r="T117" i="6" s="1"/>
  <c r="R118" i="6"/>
  <c r="R117" i="6"/>
  <c r="P118" i="6"/>
  <c r="P117" i="6" s="1"/>
  <c r="BI114" i="6"/>
  <c r="BH114" i="6"/>
  <c r="BG114" i="6"/>
  <c r="BF114" i="6"/>
  <c r="T114" i="6"/>
  <c r="T113" i="6"/>
  <c r="R114" i="6"/>
  <c r="R113" i="6" s="1"/>
  <c r="P114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J85" i="6"/>
  <c r="F83" i="6"/>
  <c r="E81" i="6"/>
  <c r="J58" i="6"/>
  <c r="F56" i="6"/>
  <c r="E54" i="6"/>
  <c r="J26" i="6"/>
  <c r="E26" i="6"/>
  <c r="J59" i="6" s="1"/>
  <c r="J25" i="6"/>
  <c r="J20" i="6"/>
  <c r="E20" i="6"/>
  <c r="F86" i="6" s="1"/>
  <c r="J19" i="6"/>
  <c r="J17" i="6"/>
  <c r="E17" i="6"/>
  <c r="F85" i="6" s="1"/>
  <c r="J16" i="6"/>
  <c r="J14" i="6"/>
  <c r="J83" i="6" s="1"/>
  <c r="E7" i="6"/>
  <c r="E77" i="6" s="1"/>
  <c r="J39" i="5"/>
  <c r="J38" i="5"/>
  <c r="AY59" i="1" s="1"/>
  <c r="J37" i="5"/>
  <c r="AX59" i="1"/>
  <c r="BI139" i="5"/>
  <c r="BH139" i="5"/>
  <c r="BG139" i="5"/>
  <c r="BF139" i="5"/>
  <c r="T139" i="5"/>
  <c r="T138" i="5" s="1"/>
  <c r="R139" i="5"/>
  <c r="R138" i="5"/>
  <c r="P139" i="5"/>
  <c r="P138" i="5" s="1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7" i="5"/>
  <c r="BH127" i="5"/>
  <c r="BG127" i="5"/>
  <c r="BF127" i="5"/>
  <c r="T127" i="5"/>
  <c r="R127" i="5"/>
  <c r="P127" i="5"/>
  <c r="BI119" i="5"/>
  <c r="BH119" i="5"/>
  <c r="BG119" i="5"/>
  <c r="BF119" i="5"/>
  <c r="T119" i="5"/>
  <c r="R119" i="5"/>
  <c r="P119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J86" i="5"/>
  <c r="F84" i="5"/>
  <c r="E82" i="5"/>
  <c r="J58" i="5"/>
  <c r="F56" i="5"/>
  <c r="E54" i="5"/>
  <c r="J26" i="5"/>
  <c r="E26" i="5"/>
  <c r="J59" i="5" s="1"/>
  <c r="J25" i="5"/>
  <c r="J20" i="5"/>
  <c r="E20" i="5"/>
  <c r="F87" i="5" s="1"/>
  <c r="J19" i="5"/>
  <c r="J17" i="5"/>
  <c r="E17" i="5"/>
  <c r="F86" i="5" s="1"/>
  <c r="J16" i="5"/>
  <c r="J14" i="5"/>
  <c r="J84" i="5" s="1"/>
  <c r="E7" i="5"/>
  <c r="E50" i="5" s="1"/>
  <c r="J39" i="4"/>
  <c r="J38" i="4"/>
  <c r="AY58" i="1" s="1"/>
  <c r="J37" i="4"/>
  <c r="AX58" i="1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T213" i="4"/>
  <c r="R214" i="4"/>
  <c r="R213" i="4" s="1"/>
  <c r="P214" i="4"/>
  <c r="P213" i="4"/>
  <c r="BI210" i="4"/>
  <c r="BH210" i="4"/>
  <c r="BG210" i="4"/>
  <c r="BF210" i="4"/>
  <c r="T210" i="4"/>
  <c r="T209" i="4" s="1"/>
  <c r="R210" i="4"/>
  <c r="R209" i="4"/>
  <c r="P210" i="4"/>
  <c r="P209" i="4" s="1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48" i="4"/>
  <c r="BH148" i="4"/>
  <c r="BG148" i="4"/>
  <c r="BF148" i="4"/>
  <c r="T148" i="4"/>
  <c r="R148" i="4"/>
  <c r="P148" i="4"/>
  <c r="BI142" i="4"/>
  <c r="BH142" i="4"/>
  <c r="BG142" i="4"/>
  <c r="BF142" i="4"/>
  <c r="T142" i="4"/>
  <c r="R142" i="4"/>
  <c r="P142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J91" i="4"/>
  <c r="F89" i="4"/>
  <c r="E87" i="4"/>
  <c r="J58" i="4"/>
  <c r="F56" i="4"/>
  <c r="E54" i="4"/>
  <c r="J26" i="4"/>
  <c r="E26" i="4"/>
  <c r="J92" i="4"/>
  <c r="J25" i="4"/>
  <c r="J20" i="4"/>
  <c r="E20" i="4"/>
  <c r="F92" i="4"/>
  <c r="J19" i="4"/>
  <c r="J17" i="4"/>
  <c r="E17" i="4"/>
  <c r="F91" i="4"/>
  <c r="J16" i="4"/>
  <c r="J14" i="4"/>
  <c r="J56" i="4" s="1"/>
  <c r="E7" i="4"/>
  <c r="E50" i="4"/>
  <c r="J39" i="3"/>
  <c r="J38" i="3"/>
  <c r="AY57" i="1"/>
  <c r="J37" i="3"/>
  <c r="AX57" i="1" s="1"/>
  <c r="BI160" i="3"/>
  <c r="BH160" i="3"/>
  <c r="BG160" i="3"/>
  <c r="BF160" i="3"/>
  <c r="T160" i="3"/>
  <c r="T159" i="3"/>
  <c r="R160" i="3"/>
  <c r="R159" i="3" s="1"/>
  <c r="P160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J86" i="3"/>
  <c r="F84" i="3"/>
  <c r="E82" i="3"/>
  <c r="J58" i="3"/>
  <c r="F56" i="3"/>
  <c r="E54" i="3"/>
  <c r="J26" i="3"/>
  <c r="E26" i="3"/>
  <c r="J59" i="3" s="1"/>
  <c r="J25" i="3"/>
  <c r="J20" i="3"/>
  <c r="E20" i="3"/>
  <c r="F59" i="3" s="1"/>
  <c r="J19" i="3"/>
  <c r="J17" i="3"/>
  <c r="E17" i="3"/>
  <c r="F58" i="3" s="1"/>
  <c r="J16" i="3"/>
  <c r="J14" i="3"/>
  <c r="J84" i="3" s="1"/>
  <c r="E7" i="3"/>
  <c r="E78" i="3" s="1"/>
  <c r="J37" i="2"/>
  <c r="J36" i="2"/>
  <c r="AY55" i="1" s="1"/>
  <c r="J35" i="2"/>
  <c r="AX55" i="1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J77" i="2"/>
  <c r="F75" i="2"/>
  <c r="E73" i="2"/>
  <c r="J54" i="2"/>
  <c r="F52" i="2"/>
  <c r="E50" i="2"/>
  <c r="J24" i="2"/>
  <c r="E24" i="2"/>
  <c r="J78" i="2"/>
  <c r="J23" i="2"/>
  <c r="J18" i="2"/>
  <c r="E18" i="2"/>
  <c r="F55" i="2"/>
  <c r="J17" i="2"/>
  <c r="J15" i="2"/>
  <c r="E15" i="2"/>
  <c r="F77" i="2"/>
  <c r="J14" i="2"/>
  <c r="J12" i="2"/>
  <c r="J75" i="2" s="1"/>
  <c r="E7" i="2"/>
  <c r="E48" i="2"/>
  <c r="L50" i="1"/>
  <c r="AM50" i="1"/>
  <c r="AM49" i="1"/>
  <c r="L49" i="1"/>
  <c r="AM47" i="1"/>
  <c r="L47" i="1"/>
  <c r="L45" i="1"/>
  <c r="L44" i="1"/>
  <c r="J96" i="2"/>
  <c r="J185" i="4"/>
  <c r="J171" i="4"/>
  <c r="BK210" i="4"/>
  <c r="J160" i="3"/>
  <c r="J119" i="3"/>
  <c r="BK156" i="3"/>
  <c r="J94" i="2"/>
  <c r="BK90" i="7"/>
  <c r="BK175" i="4"/>
  <c r="BK84" i="2"/>
  <c r="BK107" i="6"/>
  <c r="J190" i="4"/>
  <c r="BK117" i="3"/>
  <c r="J125" i="4"/>
  <c r="BK102" i="3"/>
  <c r="BK199" i="4"/>
  <c r="BK87" i="9"/>
  <c r="J101" i="4"/>
  <c r="J104" i="8"/>
  <c r="J102" i="3"/>
  <c r="BK114" i="6"/>
  <c r="J107" i="5"/>
  <c r="J101" i="6"/>
  <c r="BK96" i="5"/>
  <c r="BK93" i="5"/>
  <c r="J210" i="4"/>
  <c r="BK110" i="6"/>
  <c r="BK182" i="4"/>
  <c r="J114" i="6"/>
  <c r="BK127" i="3"/>
  <c r="J122" i="3"/>
  <c r="J113" i="5"/>
  <c r="J199" i="4"/>
  <c r="BK131" i="3"/>
  <c r="J91" i="2"/>
  <c r="J96" i="5"/>
  <c r="J139" i="5"/>
  <c r="J219" i="4"/>
  <c r="BK107" i="8"/>
  <c r="BK150" i="3"/>
  <c r="J99" i="8"/>
  <c r="BK98" i="4"/>
  <c r="J104" i="4"/>
  <c r="BK135" i="5"/>
  <c r="J180" i="4"/>
  <c r="J131" i="3"/>
  <c r="J99" i="9"/>
  <c r="J101" i="8"/>
  <c r="J124" i="3"/>
  <c r="J87" i="9"/>
  <c r="J133" i="3"/>
  <c r="J153" i="3"/>
  <c r="J98" i="6"/>
  <c r="BK100" i="5"/>
  <c r="BK168" i="4"/>
  <c r="BK122" i="3"/>
  <c r="J93" i="7"/>
  <c r="BK118" i="6"/>
  <c r="BK104" i="8"/>
  <c r="BK108" i="3"/>
  <c r="BK139" i="5"/>
  <c r="BK84" i="8"/>
  <c r="J95" i="6"/>
  <c r="BK206" i="4"/>
  <c r="J127" i="3"/>
  <c r="J206" i="4"/>
  <c r="J217" i="4"/>
  <c r="J91" i="9"/>
  <c r="J92" i="6"/>
  <c r="BK91" i="2"/>
  <c r="J100" i="5"/>
  <c r="J84" i="7"/>
  <c r="BK104" i="6"/>
  <c r="J182" i="4"/>
  <c r="J132" i="5"/>
  <c r="J127" i="5"/>
  <c r="BK165" i="4"/>
  <c r="J191" i="4"/>
  <c r="BK148" i="4"/>
  <c r="J111" i="3"/>
  <c r="BK99" i="3"/>
  <c r="J96" i="3"/>
  <c r="BK101" i="8"/>
  <c r="BK162" i="4"/>
  <c r="BK96" i="2"/>
  <c r="J96" i="8"/>
  <c r="J98" i="4"/>
  <c r="J196" i="4"/>
  <c r="BK217" i="4"/>
  <c r="BK122" i="4"/>
  <c r="BK147" i="3"/>
  <c r="BK160" i="3"/>
  <c r="J147" i="3"/>
  <c r="J186" i="4"/>
  <c r="J122" i="4"/>
  <c r="BK87" i="8"/>
  <c r="BK178" i="4"/>
  <c r="BK191" i="4"/>
  <c r="BK130" i="4"/>
  <c r="BK114" i="3"/>
  <c r="BK90" i="8"/>
  <c r="J214" i="4"/>
  <c r="J96" i="7"/>
  <c r="J175" i="4"/>
  <c r="BK119" i="4"/>
  <c r="BK107" i="5"/>
  <c r="BK136" i="4"/>
  <c r="BK96" i="8"/>
  <c r="BK153" i="3"/>
  <c r="BK119" i="5"/>
  <c r="J93" i="3"/>
  <c r="BK98" i="6"/>
  <c r="J118" i="6"/>
  <c r="J119" i="5"/>
  <c r="J203" i="4"/>
  <c r="BK107" i="4"/>
  <c r="BK171" i="4"/>
  <c r="BK113" i="4"/>
  <c r="J114" i="3"/>
  <c r="BK96" i="9"/>
  <c r="J136" i="4"/>
  <c r="BK119" i="3"/>
  <c r="J142" i="3"/>
  <c r="J128" i="4"/>
  <c r="J156" i="3"/>
  <c r="J113" i="4"/>
  <c r="BK128" i="4"/>
  <c r="J155" i="4"/>
  <c r="BK101" i="7"/>
  <c r="J189" i="4"/>
  <c r="J87" i="8"/>
  <c r="J107" i="6"/>
  <c r="BK93" i="3"/>
  <c r="BK180" i="4"/>
  <c r="J93" i="9"/>
  <c r="J135" i="5"/>
  <c r="BK214" i="4"/>
  <c r="BK189" i="4"/>
  <c r="BK97" i="9"/>
  <c r="BK186" i="4"/>
  <c r="J104" i="6"/>
  <c r="BK95" i="6"/>
  <c r="BK203" i="4"/>
  <c r="BK142" i="4"/>
  <c r="J117" i="3"/>
  <c r="BK196" i="4"/>
  <c r="BK96" i="3"/>
  <c r="BK93" i="9"/>
  <c r="BK155" i="4"/>
  <c r="J116" i="4"/>
  <c r="BK91" i="9"/>
  <c r="BK125" i="4"/>
  <c r="BK190" i="4"/>
  <c r="J86" i="2"/>
  <c r="BK93" i="7"/>
  <c r="BK124" i="3"/>
  <c r="BK90" i="9"/>
  <c r="BK84" i="7"/>
  <c r="BK101" i="4"/>
  <c r="BK144" i="3"/>
  <c r="J101" i="7"/>
  <c r="BK101" i="6"/>
  <c r="J87" i="7"/>
  <c r="J142" i="4"/>
  <c r="BK104" i="4"/>
  <c r="J119" i="4"/>
  <c r="BK94" i="2"/>
  <c r="BK135" i="3"/>
  <c r="BK219" i="4"/>
  <c r="J144" i="3"/>
  <c r="AS56" i="1"/>
  <c r="J90" i="9"/>
  <c r="J97" i="9"/>
  <c r="J90" i="7"/>
  <c r="BK192" i="4"/>
  <c r="BK133" i="3"/>
  <c r="J84" i="2"/>
  <c r="J139" i="3"/>
  <c r="BK142" i="3"/>
  <c r="BK92" i="6"/>
  <c r="J195" i="4"/>
  <c r="J107" i="4"/>
  <c r="J192" i="4"/>
  <c r="J135" i="3"/>
  <c r="BK87" i="7"/>
  <c r="J165" i="4"/>
  <c r="BK86" i="2"/>
  <c r="J93" i="5"/>
  <c r="BK195" i="4"/>
  <c r="BK93" i="8"/>
  <c r="BK96" i="7"/>
  <c r="BK185" i="4"/>
  <c r="J99" i="3"/>
  <c r="J178" i="4"/>
  <c r="J96" i="9"/>
  <c r="BK127" i="5"/>
  <c r="BK139" i="3"/>
  <c r="BK99" i="9"/>
  <c r="J88" i="9"/>
  <c r="BK99" i="8"/>
  <c r="J110" i="4"/>
  <c r="BK113" i="5"/>
  <c r="J130" i="4"/>
  <c r="J150" i="3"/>
  <c r="BK111" i="3"/>
  <c r="J90" i="8"/>
  <c r="J168" i="4"/>
  <c r="J84" i="8"/>
  <c r="J110" i="6"/>
  <c r="J162" i="4"/>
  <c r="BK116" i="4"/>
  <c r="BK110" i="4"/>
  <c r="J108" i="3"/>
  <c r="J93" i="8"/>
  <c r="J148" i="4"/>
  <c r="J105" i="3"/>
  <c r="BK105" i="3"/>
  <c r="BK88" i="9"/>
  <c r="BK132" i="5"/>
  <c r="J107" i="8"/>
  <c r="T130" i="3" l="1"/>
  <c r="T97" i="4"/>
  <c r="BK202" i="4"/>
  <c r="J202" i="4"/>
  <c r="J69" i="4" s="1"/>
  <c r="P126" i="5"/>
  <c r="R83" i="2"/>
  <c r="R82" i="2"/>
  <c r="R81" i="2" s="1"/>
  <c r="R130" i="3"/>
  <c r="R124" i="4"/>
  <c r="R91" i="6"/>
  <c r="R90" i="6" s="1"/>
  <c r="R89" i="6" s="1"/>
  <c r="T83" i="2"/>
  <c r="T82" i="2"/>
  <c r="T81" i="2" s="1"/>
  <c r="BK138" i="3"/>
  <c r="J138" i="3"/>
  <c r="J67" i="3"/>
  <c r="T124" i="4"/>
  <c r="R83" i="7"/>
  <c r="R82" i="7"/>
  <c r="R81" i="7"/>
  <c r="BK83" i="8"/>
  <c r="J83" i="8"/>
  <c r="J61" i="8"/>
  <c r="P138" i="3"/>
  <c r="R97" i="4"/>
  <c r="R202" i="4"/>
  <c r="R216" i="4"/>
  <c r="R212" i="4"/>
  <c r="P92" i="5"/>
  <c r="BK130" i="3"/>
  <c r="J130" i="3"/>
  <c r="J66" i="3"/>
  <c r="P161" i="4"/>
  <c r="T99" i="5"/>
  <c r="T83" i="7"/>
  <c r="T82" i="7"/>
  <c r="T81" i="7" s="1"/>
  <c r="P130" i="3"/>
  <c r="BK124" i="4"/>
  <c r="J124" i="4"/>
  <c r="J66" i="4" s="1"/>
  <c r="P202" i="4"/>
  <c r="T126" i="5"/>
  <c r="BK161" i="4"/>
  <c r="J161" i="4" s="1"/>
  <c r="J67" i="4" s="1"/>
  <c r="BK126" i="5"/>
  <c r="J126" i="5"/>
  <c r="J67" i="5" s="1"/>
  <c r="R83" i="8"/>
  <c r="R82" i="8"/>
  <c r="R81" i="8"/>
  <c r="BK83" i="2"/>
  <c r="J83" i="2"/>
  <c r="J61" i="2"/>
  <c r="R138" i="3"/>
  <c r="R91" i="3" s="1"/>
  <c r="R90" i="3" s="1"/>
  <c r="BK174" i="4"/>
  <c r="J174" i="4"/>
  <c r="J68" i="4"/>
  <c r="P99" i="5"/>
  <c r="P91" i="5" s="1"/>
  <c r="P90" i="5" s="1"/>
  <c r="AU59" i="1" s="1"/>
  <c r="BK83" i="7"/>
  <c r="BK82" i="7" s="1"/>
  <c r="P83" i="8"/>
  <c r="P82" i="8" s="1"/>
  <c r="P81" i="8" s="1"/>
  <c r="AU62" i="1" s="1"/>
  <c r="P83" i="2"/>
  <c r="P82" i="2" s="1"/>
  <c r="P81" i="2" s="1"/>
  <c r="AU55" i="1" s="1"/>
  <c r="T138" i="3"/>
  <c r="T91" i="3" s="1"/>
  <c r="T90" i="3" s="1"/>
  <c r="BK97" i="4"/>
  <c r="J97" i="4"/>
  <c r="J65" i="4"/>
  <c r="R161" i="4"/>
  <c r="BK99" i="5"/>
  <c r="J99" i="5"/>
  <c r="J66" i="5"/>
  <c r="P91" i="6"/>
  <c r="P90" i="6" s="1"/>
  <c r="P89" i="6" s="1"/>
  <c r="AU60" i="1" s="1"/>
  <c r="P83" i="7"/>
  <c r="P82" i="7" s="1"/>
  <c r="P81" i="7" s="1"/>
  <c r="AU61" i="1" s="1"/>
  <c r="T86" i="9"/>
  <c r="BK86" i="9"/>
  <c r="J86" i="9"/>
  <c r="J61" i="9"/>
  <c r="P92" i="3"/>
  <c r="P91" i="3" s="1"/>
  <c r="P90" i="3" s="1"/>
  <c r="AU57" i="1" s="1"/>
  <c r="P97" i="4"/>
  <c r="T161" i="4"/>
  <c r="BK216" i="4"/>
  <c r="J216" i="4"/>
  <c r="J73" i="4"/>
  <c r="R99" i="5"/>
  <c r="BK95" i="9"/>
  <c r="J95" i="9"/>
  <c r="J63" i="9"/>
  <c r="R92" i="3"/>
  <c r="T174" i="4"/>
  <c r="R92" i="5"/>
  <c r="T91" i="6"/>
  <c r="T90" i="6"/>
  <c r="T89" i="6"/>
  <c r="T92" i="3"/>
  <c r="P124" i="4"/>
  <c r="T202" i="4"/>
  <c r="T92" i="5"/>
  <c r="T91" i="5"/>
  <c r="T90" i="5"/>
  <c r="BK91" i="6"/>
  <c r="J91" i="6"/>
  <c r="J65" i="6"/>
  <c r="P95" i="9"/>
  <c r="BK92" i="3"/>
  <c r="R174" i="4"/>
  <c r="T216" i="4"/>
  <c r="T212" i="4"/>
  <c r="R126" i="5"/>
  <c r="T83" i="8"/>
  <c r="T82" i="8"/>
  <c r="T81" i="8"/>
  <c r="R86" i="9"/>
  <c r="T95" i="9"/>
  <c r="P174" i="4"/>
  <c r="P216" i="4"/>
  <c r="P212" i="4"/>
  <c r="BK92" i="5"/>
  <c r="J92" i="5"/>
  <c r="J65" i="5"/>
  <c r="P86" i="9"/>
  <c r="P85" i="9" s="1"/>
  <c r="P84" i="9" s="1"/>
  <c r="AU63" i="1" s="1"/>
  <c r="R95" i="9"/>
  <c r="BK138" i="5"/>
  <c r="J138" i="5"/>
  <c r="J68" i="5"/>
  <c r="BK209" i="4"/>
  <c r="J209" i="4" s="1"/>
  <c r="J70" i="4" s="1"/>
  <c r="BK113" i="6"/>
  <c r="BK90" i="6" s="1"/>
  <c r="BK89" i="6" s="1"/>
  <c r="J89" i="6" s="1"/>
  <c r="J63" i="6" s="1"/>
  <c r="J113" i="6"/>
  <c r="J66" i="6" s="1"/>
  <c r="BK213" i="4"/>
  <c r="J213" i="4"/>
  <c r="J72" i="4"/>
  <c r="BK92" i="9"/>
  <c r="J92" i="9"/>
  <c r="J62" i="9"/>
  <c r="BK159" i="3"/>
  <c r="J159" i="3" s="1"/>
  <c r="J68" i="3" s="1"/>
  <c r="BK117" i="6"/>
  <c r="J117" i="6"/>
  <c r="J67" i="6" s="1"/>
  <c r="BK98" i="9"/>
  <c r="J98" i="9"/>
  <c r="J64" i="9"/>
  <c r="F80" i="9"/>
  <c r="BK82" i="8"/>
  <c r="BK81" i="8"/>
  <c r="J81" i="8"/>
  <c r="J59" i="8" s="1"/>
  <c r="E74" i="9"/>
  <c r="J81" i="9"/>
  <c r="BE93" i="9"/>
  <c r="F55" i="9"/>
  <c r="BE87" i="9"/>
  <c r="J78" i="9"/>
  <c r="BE97" i="9"/>
  <c r="BE88" i="9"/>
  <c r="BE91" i="9"/>
  <c r="BE99" i="9"/>
  <c r="BE90" i="9"/>
  <c r="BE96" i="9"/>
  <c r="F54" i="8"/>
  <c r="BE87" i="8"/>
  <c r="BE107" i="8"/>
  <c r="J52" i="8"/>
  <c r="BE101" i="8"/>
  <c r="F55" i="8"/>
  <c r="BE90" i="8"/>
  <c r="BE99" i="8"/>
  <c r="E48" i="8"/>
  <c r="J55" i="8"/>
  <c r="BE96" i="8"/>
  <c r="BE104" i="8"/>
  <c r="BE93" i="8"/>
  <c r="BE84" i="8"/>
  <c r="BE93" i="7"/>
  <c r="J52" i="7"/>
  <c r="BE84" i="7"/>
  <c r="F54" i="7"/>
  <c r="F78" i="7"/>
  <c r="BE96" i="7"/>
  <c r="BE87" i="7"/>
  <c r="E48" i="7"/>
  <c r="J78" i="7"/>
  <c r="BE90" i="7"/>
  <c r="BE101" i="7"/>
  <c r="BK91" i="5"/>
  <c r="BK90" i="5" s="1"/>
  <c r="J90" i="5" s="1"/>
  <c r="J63" i="5" s="1"/>
  <c r="J86" i="6"/>
  <c r="F59" i="6"/>
  <c r="J56" i="6"/>
  <c r="BE92" i="6"/>
  <c r="E50" i="6"/>
  <c r="BE95" i="6"/>
  <c r="BE104" i="6"/>
  <c r="BE107" i="6"/>
  <c r="F58" i="6"/>
  <c r="BE110" i="6"/>
  <c r="BE114" i="6"/>
  <c r="BE101" i="6"/>
  <c r="BE98" i="6"/>
  <c r="BE118" i="6"/>
  <c r="F58" i="5"/>
  <c r="J56" i="5"/>
  <c r="BK96" i="4"/>
  <c r="J96" i="4" s="1"/>
  <c r="J64" i="4" s="1"/>
  <c r="F59" i="5"/>
  <c r="J87" i="5"/>
  <c r="BE93" i="5"/>
  <c r="BE100" i="5"/>
  <c r="BE127" i="5"/>
  <c r="BE139" i="5"/>
  <c r="BE113" i="5"/>
  <c r="E78" i="5"/>
  <c r="BE132" i="5"/>
  <c r="BE135" i="5"/>
  <c r="BE119" i="5"/>
  <c r="BE96" i="5"/>
  <c r="BE107" i="5"/>
  <c r="J59" i="4"/>
  <c r="BE116" i="4"/>
  <c r="J92" i="3"/>
  <c r="J65" i="3"/>
  <c r="BE101" i="4"/>
  <c r="BE168" i="4"/>
  <c r="BE175" i="4"/>
  <c r="BE171" i="4"/>
  <c r="F59" i="4"/>
  <c r="BE128" i="4"/>
  <c r="BE148" i="4"/>
  <c r="BE162" i="4"/>
  <c r="BE155" i="4"/>
  <c r="BE185" i="4"/>
  <c r="BE210" i="4"/>
  <c r="BE165" i="4"/>
  <c r="BE191" i="4"/>
  <c r="BE199" i="4"/>
  <c r="BE203" i="4"/>
  <c r="E83" i="4"/>
  <c r="BE119" i="4"/>
  <c r="BE125" i="4"/>
  <c r="BE130" i="4"/>
  <c r="BE186" i="4"/>
  <c r="BE206" i="4"/>
  <c r="BE219" i="4"/>
  <c r="BE107" i="4"/>
  <c r="BE136" i="4"/>
  <c r="BE190" i="4"/>
  <c r="BE196" i="4"/>
  <c r="J89" i="4"/>
  <c r="F58" i="4"/>
  <c r="BE180" i="4"/>
  <c r="BE142" i="4"/>
  <c r="BE182" i="4"/>
  <c r="BE98" i="4"/>
  <c r="BE178" i="4"/>
  <c r="BE192" i="4"/>
  <c r="BE214" i="4"/>
  <c r="BE217" i="4"/>
  <c r="BE189" i="4"/>
  <c r="BE104" i="4"/>
  <c r="BE110" i="4"/>
  <c r="BE113" i="4"/>
  <c r="BE122" i="4"/>
  <c r="BE195" i="4"/>
  <c r="BK82" i="2"/>
  <c r="J82" i="2" s="1"/>
  <c r="J60" i="2" s="1"/>
  <c r="BE99" i="3"/>
  <c r="BE133" i="3"/>
  <c r="J56" i="3"/>
  <c r="BE105" i="3"/>
  <c r="BE142" i="3"/>
  <c r="J87" i="3"/>
  <c r="BE127" i="3"/>
  <c r="F86" i="3"/>
  <c r="BE147" i="3"/>
  <c r="F87" i="3"/>
  <c r="BE119" i="3"/>
  <c r="BE114" i="3"/>
  <c r="BE135" i="3"/>
  <c r="BE124" i="3"/>
  <c r="BE131" i="3"/>
  <c r="BE111" i="3"/>
  <c r="BE117" i="3"/>
  <c r="BE150" i="3"/>
  <c r="E50" i="3"/>
  <c r="BE102" i="3"/>
  <c r="BE96" i="3"/>
  <c r="BE144" i="3"/>
  <c r="BE93" i="3"/>
  <c r="BE156" i="3"/>
  <c r="BE160" i="3"/>
  <c r="BE108" i="3"/>
  <c r="BE122" i="3"/>
  <c r="BE139" i="3"/>
  <c r="BE153" i="3"/>
  <c r="E71" i="2"/>
  <c r="J55" i="2"/>
  <c r="BE86" i="2"/>
  <c r="BE96" i="2"/>
  <c r="BE84" i="2"/>
  <c r="BE91" i="2"/>
  <c r="BE94" i="2"/>
  <c r="F54" i="2"/>
  <c r="J52" i="2"/>
  <c r="F78" i="2"/>
  <c r="F34" i="7"/>
  <c r="BA61" i="1"/>
  <c r="F35" i="9"/>
  <c r="BB63" i="1" s="1"/>
  <c r="J34" i="8"/>
  <c r="AW62" i="1"/>
  <c r="F37" i="3"/>
  <c r="BB57" i="1" s="1"/>
  <c r="F37" i="9"/>
  <c r="BD63" i="1"/>
  <c r="J34" i="9"/>
  <c r="AW63" i="1" s="1"/>
  <c r="F39" i="3"/>
  <c r="BD57" i="1"/>
  <c r="F36" i="3"/>
  <c r="BA57" i="1" s="1"/>
  <c r="F36" i="7"/>
  <c r="BC61" i="1"/>
  <c r="F34" i="8"/>
  <c r="BA62" i="1" s="1"/>
  <c r="F37" i="2"/>
  <c r="BD55" i="1"/>
  <c r="J36" i="5"/>
  <c r="AW59" i="1" s="1"/>
  <c r="F39" i="6"/>
  <c r="BD60" i="1"/>
  <c r="F36" i="8"/>
  <c r="BC62" i="1" s="1"/>
  <c r="F38" i="4"/>
  <c r="BC58" i="1"/>
  <c r="J36" i="6"/>
  <c r="AW60" i="1" s="1"/>
  <c r="F35" i="7"/>
  <c r="BB61" i="1"/>
  <c r="J36" i="4"/>
  <c r="AW58" i="1" s="1"/>
  <c r="F38" i="3"/>
  <c r="BC57" i="1"/>
  <c r="F37" i="6"/>
  <c r="BB60" i="1" s="1"/>
  <c r="F39" i="5"/>
  <c r="BD59" i="1"/>
  <c r="F36" i="6"/>
  <c r="BA60" i="1" s="1"/>
  <c r="F36" i="4"/>
  <c r="BA58" i="1"/>
  <c r="J34" i="2"/>
  <c r="AW55" i="1" s="1"/>
  <c r="F38" i="5"/>
  <c r="BC59" i="1"/>
  <c r="F37" i="8"/>
  <c r="BD62" i="1" s="1"/>
  <c r="F38" i="6"/>
  <c r="BC60" i="1"/>
  <c r="F37" i="4"/>
  <c r="BB58" i="1" s="1"/>
  <c r="F34" i="9"/>
  <c r="BA63" i="1"/>
  <c r="F37" i="7"/>
  <c r="BD61" i="1" s="1"/>
  <c r="F39" i="4"/>
  <c r="BD58" i="1"/>
  <c r="F36" i="5"/>
  <c r="BA59" i="1" s="1"/>
  <c r="F35" i="2"/>
  <c r="BB55" i="1"/>
  <c r="F34" i="2"/>
  <c r="BA55" i="1" s="1"/>
  <c r="F36" i="2"/>
  <c r="BC55" i="1"/>
  <c r="J36" i="3"/>
  <c r="AW57" i="1" s="1"/>
  <c r="F36" i="9"/>
  <c r="BC63" i="1"/>
  <c r="F35" i="8"/>
  <c r="BB62" i="1" s="1"/>
  <c r="J34" i="7"/>
  <c r="AW61" i="1"/>
  <c r="AS54" i="1"/>
  <c r="F37" i="5"/>
  <c r="BB59" i="1"/>
  <c r="J82" i="7" l="1"/>
  <c r="J60" i="7" s="1"/>
  <c r="BK81" i="7"/>
  <c r="J81" i="7" s="1"/>
  <c r="J59" i="7" s="1"/>
  <c r="J83" i="7"/>
  <c r="J61" i="7" s="1"/>
  <c r="BK91" i="3"/>
  <c r="R85" i="9"/>
  <c r="R84" i="9"/>
  <c r="T85" i="9"/>
  <c r="T84" i="9"/>
  <c r="P96" i="4"/>
  <c r="P95" i="4"/>
  <c r="AU58" i="1"/>
  <c r="R96" i="4"/>
  <c r="R95" i="4" s="1"/>
  <c r="R91" i="5"/>
  <c r="R90" i="5"/>
  <c r="T96" i="4"/>
  <c r="T95" i="4" s="1"/>
  <c r="BK212" i="4"/>
  <c r="J212" i="4"/>
  <c r="J71" i="4"/>
  <c r="BK85" i="9"/>
  <c r="J85" i="9"/>
  <c r="J60" i="9"/>
  <c r="J82" i="8"/>
  <c r="J60" i="8" s="1"/>
  <c r="J90" i="6"/>
  <c r="J64" i="6"/>
  <c r="J91" i="5"/>
  <c r="J64" i="5" s="1"/>
  <c r="BK95" i="4"/>
  <c r="J95" i="4"/>
  <c r="J63" i="4"/>
  <c r="BK81" i="2"/>
  <c r="J81" i="2"/>
  <c r="J59" i="2"/>
  <c r="F35" i="4"/>
  <c r="AZ58" i="1" s="1"/>
  <c r="F33" i="9"/>
  <c r="AZ63" i="1"/>
  <c r="J35" i="3"/>
  <c r="AV57" i="1" s="1"/>
  <c r="AT57" i="1" s="1"/>
  <c r="BB56" i="1"/>
  <c r="AX56" i="1"/>
  <c r="J33" i="8"/>
  <c r="AV62" i="1"/>
  <c r="AT62" i="1" s="1"/>
  <c r="BA56" i="1"/>
  <c r="AW56" i="1" s="1"/>
  <c r="AU56" i="1"/>
  <c r="AU54" i="1"/>
  <c r="J35" i="5"/>
  <c r="AV59" i="1" s="1"/>
  <c r="AT59" i="1" s="1"/>
  <c r="F33" i="8"/>
  <c r="AZ62" i="1" s="1"/>
  <c r="J35" i="6"/>
  <c r="AV60" i="1"/>
  <c r="AT60" i="1"/>
  <c r="J33" i="9"/>
  <c r="AV63" i="1" s="1"/>
  <c r="AT63" i="1" s="1"/>
  <c r="F33" i="2"/>
  <c r="AZ55" i="1" s="1"/>
  <c r="J30" i="8"/>
  <c r="AG62" i="1"/>
  <c r="F33" i="7"/>
  <c r="AZ61" i="1" s="1"/>
  <c r="F35" i="3"/>
  <c r="AZ57" i="1"/>
  <c r="BC56" i="1"/>
  <c r="AY56" i="1" s="1"/>
  <c r="J30" i="7"/>
  <c r="AG61" i="1"/>
  <c r="J32" i="5"/>
  <c r="AG59" i="1" s="1"/>
  <c r="J33" i="2"/>
  <c r="AV55" i="1"/>
  <c r="AT55" i="1"/>
  <c r="J32" i="6"/>
  <c r="AG60" i="1" s="1"/>
  <c r="F35" i="6"/>
  <c r="AZ60" i="1"/>
  <c r="J33" i="7"/>
  <c r="AV61" i="1" s="1"/>
  <c r="AT61" i="1" s="1"/>
  <c r="J35" i="4"/>
  <c r="AV58" i="1" s="1"/>
  <c r="AT58" i="1" s="1"/>
  <c r="BD56" i="1"/>
  <c r="F35" i="5"/>
  <c r="AZ59" i="1"/>
  <c r="J91" i="3" l="1"/>
  <c r="J64" i="3" s="1"/>
  <c r="BK90" i="3"/>
  <c r="J90" i="3" s="1"/>
  <c r="BK84" i="9"/>
  <c r="J84" i="9"/>
  <c r="J30" i="9" s="1"/>
  <c r="AG63" i="1" s="1"/>
  <c r="AN62" i="1"/>
  <c r="AN61" i="1"/>
  <c r="J39" i="8"/>
  <c r="AN60" i="1"/>
  <c r="J39" i="7"/>
  <c r="AN59" i="1"/>
  <c r="J41" i="6"/>
  <c r="J41" i="5"/>
  <c r="AZ56" i="1"/>
  <c r="AV56" i="1"/>
  <c r="AT56" i="1" s="1"/>
  <c r="BA54" i="1"/>
  <c r="AW54" i="1"/>
  <c r="AK30" i="1"/>
  <c r="BD54" i="1"/>
  <c r="W33" i="1"/>
  <c r="BC54" i="1"/>
  <c r="W32" i="1"/>
  <c r="J30" i="2"/>
  <c r="AG55" i="1"/>
  <c r="BB54" i="1"/>
  <c r="AX54" i="1"/>
  <c r="J32" i="4"/>
  <c r="AG58" i="1"/>
  <c r="J63" i="3" l="1"/>
  <c r="J32" i="3"/>
  <c r="J39" i="9"/>
  <c r="J59" i="9"/>
  <c r="J41" i="4"/>
  <c r="AN58" i="1"/>
  <c r="J39" i="2"/>
  <c r="AN55" i="1"/>
  <c r="AN63" i="1"/>
  <c r="AY54" i="1"/>
  <c r="W31" i="1"/>
  <c r="W30" i="1"/>
  <c r="AZ54" i="1"/>
  <c r="AV54" i="1" s="1"/>
  <c r="AK29" i="1" s="1"/>
  <c r="AG57" i="1" l="1"/>
  <c r="J41" i="3"/>
  <c r="AT54" i="1"/>
  <c r="W29" i="1"/>
  <c r="AN57" i="1" l="1"/>
  <c r="AG56" i="1"/>
  <c r="AN56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<sst xmlns="http://schemas.openxmlformats.org/spreadsheetml/2006/main" count="4827" uniqueCount="820">
  <si>
    <t>Export Komplet</t>
  </si>
  <si>
    <t>VZ</t>
  </si>
  <si>
    <t>2.0</t>
  </si>
  <si>
    <t/>
  </si>
  <si>
    <t>False</t>
  </si>
  <si>
    <t>{a5862a06-7d6c-4eb8-ba22-f14cc851d3d7}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</si>
  <si>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</si>
  <si>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</si>
  <si>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</si>
  <si>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</si>
  <si>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</si>
  <si>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</si>
  <si>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</si>
  <si>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</si>
  <si>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</si>
  <si>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21-0919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</si>
  <si>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</si>
  <si>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</si>
  <si>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KoPÚ Chotčiny - krajinotvorná nádrž VN1, tůně I a II, revitalizace toku v k.ú.Chotčiny</t>
  </si>
  <si>
    <t>KSO:</t>
  </si>
  <si>
    <t>833 11 21</t>
  </si>
  <si>
    <t>CC-CZ:</t>
  </si>
  <si>
    <t>Místo:</t>
  </si>
  <si>
    <t>k.ú.Chotčiny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</si>
  <si>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</si>
  <si>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</si>
  <si>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</si>
  <si>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</si>
  <si>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</si>
  <si>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</si>
  <si>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</si>
  <si>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</si>
  <si>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Natura Koncept s.r.o. ŘEŠENÍ VODY V KRAJINĚ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</si>
  <si>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</si>
  <si>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</si>
  <si>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</si>
  <si>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</si>
  <si>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</si>
  <si>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</si>
  <si>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</si>
  <si>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</si>
  <si>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</si>
  <si>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</si>
  <si>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</si>
  <si>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</si>
  <si>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</si>
  <si>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</si>
  <si>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</si>
  <si>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</si>
  <si>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</si>
  <si>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</si>
  <si>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</si>
  <si>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</si>
  <si>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</si>
  <si>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</si>
  <si>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</si>
  <si>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</si>
  <si>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</si>
  <si>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</si>
  <si>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</si>
  <si>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</si>
  <si>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</si>
  <si>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</si>
  <si>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</si>
  <si>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</si>
  <si>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</si>
  <si>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</si>
  <si>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</si>
  <si>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</si>
  <si>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</si>
  <si>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</si>
  <si>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</si>
  <si>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</si>
  <si>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</si>
  <si>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</si>
  <si>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</si>
  <si>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</si>
  <si>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 xml:space="preserve">Přípravné a dokončovací práce </t>
  </si>
  <si>
    <t>STA</t>
  </si>
  <si>
    <t>1</t>
  </si>
  <si>
    <t>{d9b12520-a16d-4c9a-aa6b-a252ae524ba0}</t>
  </si>
  <si>
    <t>2</t>
  </si>
  <si>
    <t>SO 01</t>
  </si>
  <si>
    <t>Novostavba Krajinotvorné nádrže VN1</t>
  </si>
  <si>
    <t>{72d48a29-296f-468b-9dfd-2cda4a5f8936}</t>
  </si>
  <si>
    <t>zemní hráz</t>
  </si>
  <si>
    <t>Soupis</t>
  </si>
  <si>
    <t>{ca2a30f6-2ac2-49cb-9456-9d58f987bc31}</t>
  </si>
  <si>
    <t>základová výpust</t>
  </si>
  <si>
    <t>{8de60aff-435a-41b7-a9c1-52aab17161b0}</t>
  </si>
  <si>
    <t>3</t>
  </si>
  <si>
    <t>bezpečnostní přeliv</t>
  </si>
  <si>
    <t>{deb2d1cf-b613-4718-af7b-0432d890f133}</t>
  </si>
  <si>
    <t>4</t>
  </si>
  <si>
    <t>úpravy v zátopě</t>
  </si>
  <si>
    <t>{1cee5a5b-3bad-4f9e-a1a4-904b5d49892d}</t>
  </si>
  <si>
    <t>SO 02</t>
  </si>
  <si>
    <t>Novostavba Tůně I a II</t>
  </si>
  <si>
    <t>{48481095-d6a2-4f71-8abd-5652e18d86a0}</t>
  </si>
  <si>
    <t>SO 03</t>
  </si>
  <si>
    <t>Revitalizace části koryta otevřené vodoteče</t>
  </si>
  <si>
    <t>{e5013030-8938-4e71-8a68-d7df92c68c3f}</t>
  </si>
  <si>
    <t>VON</t>
  </si>
  <si>
    <t>Vedlejší a ostatní náklady</t>
  </si>
  <si>
    <t>{08f3a1a9-1837-432c-bced-b94886d868f4}</t>
  </si>
  <si>
    <t>KRYCÍ LIST SOUPISU PRACÍ</t>
  </si>
  <si>
    <t>Objekt:</t>
  </si>
  <si>
    <t xml:space="preserve">SO 00 - Přípravné a dokončovací práce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</si>
  <si>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</si>
  <si>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</si>
  <si>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</si>
  <si>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</si>
  <si>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</si>
  <si>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</si>
  <si>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</si>
  <si>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</si>
  <si>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</si>
  <si>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</si>
  <si>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</si>
  <si>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</si>
  <si>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</si>
  <si>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</si>
  <si>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</si>
  <si>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</si>
  <si>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</si>
  <si>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</si>
  <si>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</si>
  <si>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</si>
  <si>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</si>
  <si>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</si>
  <si>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</si>
  <si>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</si>
  <si>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</si>
  <si>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</si>
  <si>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</si>
  <si>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2022 02</t>
  </si>
  <si>
    <t>-1190053634</t>
  </si>
  <si>
    <t>Online PSC</t>
  </si>
  <si>
    <t>https://podminky.urs.cz/item/CS_URS_2022_02/121151123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</si>
  <si>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</si>
  <si>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</si>
  <si>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m3</t>
  </si>
  <si>
    <t>-1387449172</t>
  </si>
  <si>
    <t>https://podminky.urs.cz/item/CS_URS_2022_02/162351103</t>
  </si>
  <si>
    <t>VV</t>
  </si>
  <si>
    <t>13500*0,2"na meziskládku</t>
  </si>
  <si>
    <t>13500*0,2"z meziskládky k rozprostření</t>
  </si>
  <si>
    <t>Součet</t>
  </si>
  <si>
    <t>167151111</t>
  </si>
  <si>
    <t>Nakládání, skládání a překládání neulehlého výkopku nebo sypaniny strojně nakládání, množství přes 100 m3, z hornin třídy těžitelnosti I, skupiny 1 až 3</t>
  </si>
  <si>
    <t>-616600269</t>
  </si>
  <si>
    <t>https://podminky.urs.cz/item/CS_URS_2022_02/167151111</t>
  </si>
  <si>
    <t>181351116</t>
  </si>
  <si>
    <t>Rozprostření a urovnání ornice v rovině nebo ve svahu sklonu do 1:5 strojně při souvislé ploše přes 500 m2, tl. vrstvy přes 300 do 400 mm</t>
  </si>
  <si>
    <t>-363820908</t>
  </si>
  <si>
    <t>https://podminky.urs.cz/item/CS_URS_2022_02/181351116</t>
  </si>
  <si>
    <t>5</t>
  </si>
  <si>
    <t>199901501</t>
  </si>
  <si>
    <t>Vnitrostaveništní komunikace</t>
  </si>
  <si>
    <t>kč</t>
  </si>
  <si>
    <t>-1382310715</t>
  </si>
  <si>
    <t>SO 01 - Novostavba Krajinotvorné nádrže VN1</t>
  </si>
  <si>
    <t>Soupis:</t>
  </si>
  <si>
    <t>1 - zemní hráz</t>
  </si>
  <si>
    <t xml:space="preserve">    3 - Svislé a kompletní konstrukce</t>
  </si>
  <si>
    <t xml:space="preserve">    4 - Vodorovné konstrukce</t>
  </si>
  <si>
    <t xml:space="preserve">    998 - Přesun hmot</t>
  </si>
  <si>
    <t>122251106</t>
  </si>
  <si>
    <t>Odkopávky a prokopávky nezapažené strojně v hornině třídy těžitelnosti I skupiny 3 přes 1 000 do 5 000 m3</t>
  </si>
  <si>
    <t>-1391950738</t>
  </si>
  <si>
    <t>https://podminky.urs.cz/item/CS_URS_2022_02/122251106</t>
  </si>
  <si>
    <t>1239,5"výkres číslo C.2</t>
  </si>
  <si>
    <t>122251406</t>
  </si>
  <si>
    <t>Vykopávky v zemnících na suchu strojně zapažených i nezapažených v hornině třídy těžitelnosti I skupiny 3 přes 1 000 do 5 000 m3</t>
  </si>
  <si>
    <t>-1022043986</t>
  </si>
  <si>
    <t>https://podminky.urs.cz/item/CS_URS_2022_02/122251406</t>
  </si>
  <si>
    <t>2685,500-1239,5"výkres číslo C.2 pro zásyp zemníku</t>
  </si>
  <si>
    <t>130442279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</si>
  <si>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</si>
  <si>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</si>
  <si>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-1483238517</t>
  </si>
  <si>
    <t>https://podminky.urs.cz/item/CS_URS_2022_02/162251102</t>
  </si>
  <si>
    <t>1239,500"výkres číslo C.2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</si>
  <si>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</si>
  <si>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</si>
  <si>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-553236093</t>
  </si>
  <si>
    <t>https://podminky.urs.cz/item/CS_URS_2022_02/171103201</t>
  </si>
  <si>
    <t>2685,5"výkres číslo C.2</t>
  </si>
  <si>
    <t>6</t>
  </si>
  <si>
    <t>174151101</t>
  </si>
  <si>
    <t>Zásyp sypaninou z jakékoliv horniny strojně s uložením výkopku ve vrstvách se zhutněním jam, šachet, rýh nebo kolem objektů v těchto vykopávkách</t>
  </si>
  <si>
    <t>-1427309189</t>
  </si>
  <si>
    <t>https://podminky.urs.cz/item/CS_URS_2022_02/174151101</t>
  </si>
  <si>
    <t>7</t>
  </si>
  <si>
    <t>181351113</t>
  </si>
  <si>
    <t>Rozprostření a urovnání ornice v rovině nebo ve svahu sklonu do 1:5 strojně při souvislé ploše přes 500 m2, tl. vrstvy do 200 mm</t>
  </si>
  <si>
    <t>-359072548</t>
  </si>
  <si>
    <t>https://podminky.urs.cz/item/CS_URS_2022_02/181351113</t>
  </si>
  <si>
    <t>84*3+50*8"výkres číslo C.2</t>
  </si>
  <si>
    <t>8</t>
  </si>
  <si>
    <t>181411121</t>
  </si>
  <si>
    <t>Založení trávníku na půdě předem připravené plochy do 1000 m2 výsevem včetně utažení lučního v rovině nebo na svahu do 1:5</t>
  </si>
  <si>
    <t>-836367228</t>
  </si>
  <si>
    <t>https://podminky.urs.cz/item/CS_URS_2022_02/181411121</t>
  </si>
  <si>
    <t>9</t>
  </si>
  <si>
    <t>M</t>
  </si>
  <si>
    <t>00572472</t>
  </si>
  <si>
    <t>osivo směs travní krajinná-rovinná</t>
  </si>
  <si>
    <t>kg</t>
  </si>
  <si>
    <t>-811490801</t>
  </si>
  <si>
    <t>652*0,02 'Přepočtené koeficientem množství</t>
  </si>
  <si>
    <t>10</t>
  </si>
  <si>
    <t>181411122</t>
  </si>
  <si>
    <t>Založení trávníku na půdě předem připravené plochy do 1000 m2 výsevem včetně utažení lučního na svahu přes 1:5 do 1:2</t>
  </si>
  <si>
    <t>1165310916</t>
  </si>
  <si>
    <t>https://podminky.urs.cz/item/CS_URS_2022_02/181411122</t>
  </si>
  <si>
    <t>84*(1+7,5)"výkres číslo C.2</t>
  </si>
  <si>
    <t>11</t>
  </si>
  <si>
    <t>00572474</t>
  </si>
  <si>
    <t>osivo směs travní krajinná-svahová</t>
  </si>
  <si>
    <t>1805916103</t>
  </si>
  <si>
    <t>714*0,02 'Přepočtené koeficientem množství</t>
  </si>
  <si>
    <t>12</t>
  </si>
  <si>
    <t>182251101</t>
  </si>
  <si>
    <t>Svahování trvalých svahů do projektovaných profilů strojně s potřebným přemístěním výkopku při svahování násypů v jakékoliv hornině</t>
  </si>
  <si>
    <t>-2135933224</t>
  </si>
  <si>
    <t>https://podminky.urs.cz/item/CS_URS_2022_02/182251101</t>
  </si>
  <si>
    <t>84*(7+3+6,5)"výkres číslo C.2</t>
  </si>
  <si>
    <t>13</t>
  </si>
  <si>
    <t>182351133</t>
  </si>
  <si>
    <t>Rozprostření a urovnání ornice ve svahu sklonu přes 1:5 strojně při souvislé ploše přes 500 m2, tl. vrstvy do 200 mm</t>
  </si>
  <si>
    <t>-413840041</t>
  </si>
  <si>
    <t>https://podminky.urs.cz/item/CS_URS_2022_02/182351133</t>
  </si>
  <si>
    <t>Svislé a kompletní konstrukce</t>
  </si>
  <si>
    <t>14</t>
  </si>
  <si>
    <t>310101501</t>
  </si>
  <si>
    <t>Dodávka a zaberanění dřevěných sloupků hradící stěny kádiště průměr 100mm, délky 1300mm</t>
  </si>
  <si>
    <t>kus</t>
  </si>
  <si>
    <t>-1386942840</t>
  </si>
  <si>
    <t>10"výkres číslo D.2</t>
  </si>
  <si>
    <t>310101502</t>
  </si>
  <si>
    <t>Dodávka a montáž hradící stěny kádiště vyskládané z dřevěných kuláčů průměr 150mm, výška stěny 70cm</t>
  </si>
  <si>
    <t>m</t>
  </si>
  <si>
    <t>-1798400128</t>
  </si>
  <si>
    <t>3,5*2+6,2"výkres číslo D.2</t>
  </si>
  <si>
    <t>16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</si>
  <si>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</si>
  <si>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</si>
  <si>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</si>
  <si>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957580118</t>
  </si>
  <si>
    <t>https://podminky.urs.cz/item/CS_URS_2022_02/321368211</t>
  </si>
  <si>
    <t>1,8*6,25*4,335*1,25*0,001"výkres číslo D.8</t>
  </si>
  <si>
    <t>Vodorovné konstrukce</t>
  </si>
  <si>
    <t>17</t>
  </si>
  <si>
    <t>451313541</t>
  </si>
  <si>
    <t>Podkladní vrstva z betonu prostého pod dlažbu se zvýšenými nároky na prostředí tl. přes 200 do 250 mm</t>
  </si>
  <si>
    <t>780783473</t>
  </si>
  <si>
    <t>https://podminky.urs.cz/item/CS_URS_2022_02/451313541</t>
  </si>
  <si>
    <t>1,8*6,25"výkres číslo D.8</t>
  </si>
  <si>
    <t>18</t>
  </si>
  <si>
    <t>451571210</t>
  </si>
  <si>
    <t>Lože pod dlažby z kameniva těženého hrubého, tl. vrstvy do 100 mm /0-63mm/</t>
  </si>
  <si>
    <t>-1040398348</t>
  </si>
  <si>
    <t>6,19*3,5"výkres číslo D.2 kádiště</t>
  </si>
  <si>
    <t>19</t>
  </si>
  <si>
    <t>451571212</t>
  </si>
  <si>
    <t>Lože pod dlažby z kameniva těženého hrubého, tl. vrstvy přes 100 do 150 mm</t>
  </si>
  <si>
    <t>566408434</t>
  </si>
  <si>
    <t>https://podminky.urs.cz/item/CS_URS_2022_02/451571212</t>
  </si>
  <si>
    <t>20</t>
  </si>
  <si>
    <t>451571311</t>
  </si>
  <si>
    <t>Lože pod dlažby z kameniva těženého drobného, tl. vrstvy do 100 mm</t>
  </si>
  <si>
    <t>-1389943531</t>
  </si>
  <si>
    <t>https://podminky.urs.cz/item/CS_URS_2022_02/451571311</t>
  </si>
  <si>
    <t>1,8*6,25*2"výkres číslo D.8</t>
  </si>
  <si>
    <t>457572111</t>
  </si>
  <si>
    <t>Filtrační vrstvy jakékoliv tloušťky a sklonu ze štěrkopísků se zhutněním do 10 pojezdů/m3, frakce od 0-8 do 0-32 mm</t>
  </si>
  <si>
    <t>701289875</t>
  </si>
  <si>
    <t>https://podminky.urs.cz/item/CS_URS_2022_02/457572111</t>
  </si>
  <si>
    <t>90*6*0,15"výkres číslo C.2</t>
  </si>
  <si>
    <t>22</t>
  </si>
  <si>
    <t>464511111</t>
  </si>
  <si>
    <t>Pohoz dna nebo svahů jakékoliv tloušťky z lomového kamene neupraveného tříděného z terénu</t>
  </si>
  <si>
    <t>188037408</t>
  </si>
  <si>
    <t>https://podminky.urs.cz/item/CS_URS_2022_02/464511111</t>
  </si>
  <si>
    <t>90*(6*0,3+1*0,4)"výkres číslo C.2</t>
  </si>
  <si>
    <t>23</t>
  </si>
  <si>
    <t>465210123</t>
  </si>
  <si>
    <t>Schody z lomového kamene lomařsky upraveného pro dlažbu na cementovou maltu, s vyspárováním cementovou maltou, tl. kamene 300 mm</t>
  </si>
  <si>
    <t>-1816777633</t>
  </si>
  <si>
    <t>https://podminky.urs.cz/item/CS_URS_2022_02/465210123</t>
  </si>
  <si>
    <t>998</t>
  </si>
  <si>
    <t>Přesun hmot</t>
  </si>
  <si>
    <t>24</t>
  </si>
  <si>
    <t>998331011</t>
  </si>
  <si>
    <t>Přesun hmot pro nádrže dopravní vzdálenost do 500 m</t>
  </si>
  <si>
    <t>1116603211</t>
  </si>
  <si>
    <t>https://podminky.urs.cz/item/CS_URS_2022_02/998331011</t>
  </si>
  <si>
    <t>2 - základová výpust</t>
  </si>
  <si>
    <t xml:space="preserve">    8 - Trubní vedení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</si>
  <si>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</si>
  <si>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</si>
  <si>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</si>
  <si>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767 - Konstrukce zámečnické</t>
  </si>
  <si>
    <t>115101201</t>
  </si>
  <si>
    <t>Čerpání vody na dopravní výšku do 10 m s uvažovaným průměrným přítokem do 500 l/min</t>
  </si>
  <si>
    <t>hod</t>
  </si>
  <si>
    <t>1949102229</t>
  </si>
  <si>
    <t>https://podminky.urs.cz/item/CS_URS_2022_02/115101201</t>
  </si>
  <si>
    <t>8*10"výkres číslo D.3</t>
  </si>
  <si>
    <t>121151113</t>
  </si>
  <si>
    <t>Sejmutí ornice strojně při souvislé ploše přes 100 do 500 m2, tl. vrstvy do 200 mm</t>
  </si>
  <si>
    <t>-1957295748</t>
  </si>
  <si>
    <t>https://podminky.urs.cz/item/CS_URS_2022_02/121151113</t>
  </si>
  <si>
    <t>57,54*2"výkres číslo D.3</t>
  </si>
  <si>
    <t>132251251</t>
  </si>
  <si>
    <t>Hloubení nezapažených rýh šířky přes 800 do 2 000 mm strojně s urovnáním dna do předepsaného profilu a spádu v hornině třídy těžitelnosti I skupiny 3 do 20 m3</t>
  </si>
  <si>
    <t>-702858522</t>
  </si>
  <si>
    <t>https://podminky.urs.cz/item/CS_URS_2022_02/132251251</t>
  </si>
  <si>
    <t>2,5*2*0,3"výkres číslo D.2</t>
  </si>
  <si>
    <t>132251254</t>
  </si>
  <si>
    <t>Hloubení nezapažených rýh šířky přes 800 do 2 000 mm strojně s urovnáním dna do předepsaného profilu a spádu v hornině třídy těžitelnosti I skupiny 3 přes 100 do 500 m3</t>
  </si>
  <si>
    <t>-479163499</t>
  </si>
  <si>
    <t>https://podminky.urs.cz/item/CS_URS_2022_02/132251254</t>
  </si>
  <si>
    <t>(80,56-7,58-1,38)*2*1,5"výkres číslo D.3</t>
  </si>
  <si>
    <t>133251101</t>
  </si>
  <si>
    <t>Hloubení nezapažených šachet strojně v hornině třídy těžitelnosti I skupiny 3 do 20 m3</t>
  </si>
  <si>
    <t>-1793791966</t>
  </si>
  <si>
    <t>https://podminky.urs.cz/item/CS_URS_2022_02/133251101</t>
  </si>
  <si>
    <t>2,5*2,5*0,8"výkres číslo D.2</t>
  </si>
  <si>
    <t>-2045802845</t>
  </si>
  <si>
    <t>1,5+214,8+5"položky dílu 1</t>
  </si>
  <si>
    <t>181351103</t>
  </si>
  <si>
    <t>Rozprostření a urovnání ornice v rovině nebo ve svahu sklonu do 1:5 strojně při souvislé ploše přes 100 do 500 m2, tl. vrstvy do 200 mm</t>
  </si>
  <si>
    <t>1764152538</t>
  </si>
  <si>
    <t>https://podminky.urs.cz/item/CS_URS_2022_02/181351103</t>
  </si>
  <si>
    <t>-486676460</t>
  </si>
  <si>
    <t>57752606</t>
  </si>
  <si>
    <t>115,08*0,02 'Přepočtené koeficientem množství</t>
  </si>
  <si>
    <t>320101112</t>
  </si>
  <si>
    <t>Osazení betonových a železobetonových prefabrikátů hmotnosti jednotlivě přes 1 000 do 5 000 kg</t>
  </si>
  <si>
    <t>348720789</t>
  </si>
  <si>
    <t>https://podminky.urs.cz/item/CS_URS_2022_02/320101112</t>
  </si>
  <si>
    <t>0,56*0,58*2,5"výkres číslo D.10</t>
  </si>
  <si>
    <t>SPCM3202</t>
  </si>
  <si>
    <t>prefabrikovaný železobetonový požerák otevřený, dvoudlužový, vni rozměr 50 x 40cm, zabudované vodící profily pro dluže a platle pro lávku</t>
  </si>
  <si>
    <t>961943170</t>
  </si>
  <si>
    <t>2,5"výkres číslo D.10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</si>
  <si>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</si>
  <si>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</si>
  <si>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-4044692</t>
  </si>
  <si>
    <t>https://podminky.urs.cz/item/CS_URS_2022_02/321321116</t>
  </si>
  <si>
    <t>1,38*1,26*0,8</t>
  </si>
  <si>
    <t>1,2*0,3*1,6</t>
  </si>
  <si>
    <t>1*0,3*1</t>
  </si>
  <si>
    <t>Součet"výkres číslo D.2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</si>
  <si>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</si>
  <si>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</si>
  <si>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2139121441</t>
  </si>
  <si>
    <t>https://podminky.urs.cz/item/CS_URS_2022_02/321351010</t>
  </si>
  <si>
    <t>(1,38+1,26)*2*0,8</t>
  </si>
  <si>
    <t>(1,2+0,3)*2*1,6</t>
  </si>
  <si>
    <t>(1+0,3)*2*1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</si>
  <si>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</si>
  <si>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</si>
  <si>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-375791952</t>
  </si>
  <si>
    <t>https://podminky.urs.cz/item/CS_URS_2022_02/321352010</t>
  </si>
  <si>
    <t>2126553536</t>
  </si>
  <si>
    <t>(1,38+1,26)*2*0,8+1,38*1,26*2</t>
  </si>
  <si>
    <t>(1,2+0,3)*2*1,6+1,2*0,3*2</t>
  </si>
  <si>
    <t>(1+0,3)*2*1+1*0,3*2</t>
  </si>
  <si>
    <t>16,422*3,033*1,25*0,001</t>
  </si>
  <si>
    <t>350501501</t>
  </si>
  <si>
    <t>Pačokování betonových konstrukcí jílovým mlékem</t>
  </si>
  <si>
    <t>1053003580</t>
  </si>
  <si>
    <t>(80,56-7,58-1,38)*(0,85*2+0,674)</t>
  </si>
  <si>
    <t>(1,38+1,26)*0,8+1,38*1,26</t>
  </si>
  <si>
    <t>(1,2+0,3)*2*1,6+1,2*0,3</t>
  </si>
  <si>
    <t>(1+0,3)*2*1+1*0,3</t>
  </si>
  <si>
    <t>Součet"výkres číslo D.3</t>
  </si>
  <si>
    <t>451541111</t>
  </si>
  <si>
    <t>Lože pod potrubí, stoky a drobné objekty v otevřeném výkopu ze štěrkodrtě 0-63 mm</t>
  </si>
  <si>
    <t>494714513</t>
  </si>
  <si>
    <t>https://podminky.urs.cz/item/CS_URS_2022_02/451541111</t>
  </si>
  <si>
    <t>1,5*1,5*0,1"výkres číslo D.3</t>
  </si>
  <si>
    <t>452311121</t>
  </si>
  <si>
    <t>Podkladní a zajišťovací konstrukce z betonu prostého v otevřeném výkopu desky pod potrubí, stoky a drobné objekty z betonu tř. C 8/10</t>
  </si>
  <si>
    <t>144192459</t>
  </si>
  <si>
    <t>https://podminky.urs.cz/item/CS_URS_2022_02/452311121</t>
  </si>
  <si>
    <t>452311171</t>
  </si>
  <si>
    <t>Podkladní a zajišťovací konstrukce z betonu prostého v otevřeném výkopu desky pod potrubí, stoky a drobné objekty z betonu tř. C 30/37</t>
  </si>
  <si>
    <t>-1146902874</t>
  </si>
  <si>
    <t>https://podminky.urs.cz/item/CS_URS_2022_02/452311171</t>
  </si>
  <si>
    <t>(80,56-7,58-1,38)*0,85*0,25"výkres číslo D.3</t>
  </si>
  <si>
    <t>1529971569</t>
  </si>
  <si>
    <t>5*2*0,3"výkres číslo D.2 vyústění</t>
  </si>
  <si>
    <t>Trubní vedení</t>
  </si>
  <si>
    <t>871395221</t>
  </si>
  <si>
    <t>Kanalizační potrubí z tvrdého PVC v otevřeném výkopu ve sklonu do 20 %, hladkého plnostěnného jednovrstvého, tuhost třídy SN 8 DN 400</t>
  </si>
  <si>
    <t>1707804189</t>
  </si>
  <si>
    <t>https://podminky.urs.cz/item/CS_URS_2022_02/871395221</t>
  </si>
  <si>
    <t>80,56-7,58-1,38+0,4+0,1"výkres číslo D.3</t>
  </si>
  <si>
    <t>871398810</t>
  </si>
  <si>
    <t>Napojení odtokového potrubí DN 400 na prefabrikovaný požerák</t>
  </si>
  <si>
    <t>-497478661</t>
  </si>
  <si>
    <t>1"výkres číslo D.3</t>
  </si>
  <si>
    <t>871398811</t>
  </si>
  <si>
    <t>Šíkmé seříznutí odtokového potrubí DN 400 na výtoku</t>
  </si>
  <si>
    <t>54514958</t>
  </si>
  <si>
    <t>877395211</t>
  </si>
  <si>
    <t>Montáž tvarovek na kanalizačním potrubí z trub z plastu z tvrdého PVC nebo z polypropylenu v otevřeném výkopu jednoosých DN 400</t>
  </si>
  <si>
    <t>957888168</t>
  </si>
  <si>
    <t>https://podminky.urs.cz/item/CS_URS_2022_02/877395211</t>
  </si>
  <si>
    <t>2"výkres číslo D.3</t>
  </si>
  <si>
    <t>25</t>
  </si>
  <si>
    <t>28612254</t>
  </si>
  <si>
    <t>vložka šachtová kanalizační DN 400</t>
  </si>
  <si>
    <t>1278673077</t>
  </si>
  <si>
    <t>26</t>
  </si>
  <si>
    <t>894411131</t>
  </si>
  <si>
    <t>Zřízení šachet kanalizačních z betonových dílců výšky vstupu do 1,50 m s obložením dna betonem tř. C 25/30, na potrubí DN přes 300 do 400</t>
  </si>
  <si>
    <t>-926112057</t>
  </si>
  <si>
    <t>https://podminky.urs.cz/item/CS_URS_2022_02/894411131</t>
  </si>
  <si>
    <t>27</t>
  </si>
  <si>
    <t>59224038</t>
  </si>
  <si>
    <t>dno betonové šachtové DN 400 betonový žlab i nástupnice 100x88,5x23cm</t>
  </si>
  <si>
    <t>365519457</t>
  </si>
  <si>
    <t>28</t>
  </si>
  <si>
    <t>59224052</t>
  </si>
  <si>
    <t>skruž pro kanalizační šachty se zabudovanými stupadly 100x100x12cm</t>
  </si>
  <si>
    <t>1901405090</t>
  </si>
  <si>
    <t>29</t>
  </si>
  <si>
    <t>59224056</t>
  </si>
  <si>
    <t>kónus pro kanalizační šachty s kapsovým stupadlem 100/62,5x67x12cm</t>
  </si>
  <si>
    <t>557291155</t>
  </si>
  <si>
    <t>30</t>
  </si>
  <si>
    <t>899104112</t>
  </si>
  <si>
    <t>Osazení poklopů litinových a ocelových včetně rámů pro třídu zatížení D400, E600</t>
  </si>
  <si>
    <t>689105480</t>
  </si>
  <si>
    <t>https://podminky.urs.cz/item/CS_URS_2022_02/899104112</t>
  </si>
  <si>
    <t>1,000"výkres číslo D.3</t>
  </si>
  <si>
    <t>31</t>
  </si>
  <si>
    <t>28661935</t>
  </si>
  <si>
    <t>poklop šachtový litinový DN 600 pro třídu zatížení D400</t>
  </si>
  <si>
    <t>318504798</t>
  </si>
  <si>
    <t>32</t>
  </si>
  <si>
    <t>899623181</t>
  </si>
  <si>
    <t>Obetonování potrubí nebo zdiva stok betonem prostým v otevřeném výkopu, betonem tř. C 30/37</t>
  </si>
  <si>
    <t>-843768327</t>
  </si>
  <si>
    <t>https://podminky.urs.cz/item/CS_URS_2022_02/899623181</t>
  </si>
  <si>
    <t>(80,56-7,58-1,38)*(0,85*(0,86-0,25)-pi*0,2*0,2)"výkres číslo D.3</t>
  </si>
  <si>
    <t>33</t>
  </si>
  <si>
    <t>899643111</t>
  </si>
  <si>
    <t>Bednění pro obetonování potrubí v otevřeném výkopu</t>
  </si>
  <si>
    <t>-92720479</t>
  </si>
  <si>
    <t>https://podminky.urs.cz/item/CS_URS_2022_02/899643111</t>
  </si>
  <si>
    <t>(80,56-7,58-1,38)*0,86*2"výkres číslo D.3</t>
  </si>
  <si>
    <t>Ostatní konstrukce a práce, bourání</t>
  </si>
  <si>
    <t>34</t>
  </si>
  <si>
    <t>934956124</t>
  </si>
  <si>
    <t>Přepadová a ochranná zařízení nádrží dřevěná hradítka (dluže požeráku) š.150 mm, bez nátěru, s potřebným kováním z dubového dřeva, tl. 50 mm</t>
  </si>
  <si>
    <t>1493278997</t>
  </si>
  <si>
    <t>https://podminky.urs.cz/item/CS_URS_2022_02/934956124</t>
  </si>
  <si>
    <t>0,45*2*2"výkres číslo D.10</t>
  </si>
  <si>
    <t>35</t>
  </si>
  <si>
    <t>936501111</t>
  </si>
  <si>
    <t>Limnigrafická lať osazená v jakémkoliv sklonu</t>
  </si>
  <si>
    <t>332349247</t>
  </si>
  <si>
    <t>https://podminky.urs.cz/item/CS_URS_2022_02/936501111</t>
  </si>
  <si>
    <t>1,5"výkres číslo D.10</t>
  </si>
  <si>
    <t>36</t>
  </si>
  <si>
    <t>-269638872</t>
  </si>
  <si>
    <t>PSV</t>
  </si>
  <si>
    <t>Práce a dodávky PSV</t>
  </si>
  <si>
    <t>762</t>
  </si>
  <si>
    <t>Konstrukce tesařské</t>
  </si>
  <si>
    <t>37</t>
  </si>
  <si>
    <t>762101501</t>
  </si>
  <si>
    <t>Dodávka a montáž pochozí lávky k požeráku ze dřeva, délka 722cm, nosný rám trámy 100/200mm, podlaha z prken tl.30mm, dřevěné zábradlí obouatrnné z trámků 100/100mm s vodorovnými prkny, včetně kotvení a nátěru</t>
  </si>
  <si>
    <t>-1125836657</t>
  </si>
  <si>
    <t>767</t>
  </si>
  <si>
    <t>Konstrukce zámečnické</t>
  </si>
  <si>
    <t>38</t>
  </si>
  <si>
    <t>767101201</t>
  </si>
  <si>
    <t>Dodávka a osazení ocelového uzamykatelného poklopu požeráku s rámem, povrchová úprava zinkováním</t>
  </si>
  <si>
    <t>-599499971</t>
  </si>
  <si>
    <t>1"výkres číslo D.10</t>
  </si>
  <si>
    <t>39</t>
  </si>
  <si>
    <t>767101202</t>
  </si>
  <si>
    <t xml:space="preserve">Dodávka a osazení ocelových česlí požeráku </t>
  </si>
  <si>
    <t>1805512598</t>
  </si>
  <si>
    <t>3 - bezpečnostní přeliv</t>
  </si>
  <si>
    <t>-990720795</t>
  </si>
  <si>
    <t>9*2*0,5"výkres číslo D.4</t>
  </si>
  <si>
    <t>-1539690421</t>
  </si>
  <si>
    <t>-1787701801</t>
  </si>
  <si>
    <t>10,6*0,4*1</t>
  </si>
  <si>
    <t>8*0,5*1</t>
  </si>
  <si>
    <t>43,92*0,2"PODKLAD PRO DLAŽBU</t>
  </si>
  <si>
    <t>Součet"výkres číslo D.4</t>
  </si>
  <si>
    <t>964091007</t>
  </si>
  <si>
    <t>(10,6+0,4)*2*1</t>
  </si>
  <si>
    <t>(8+0,5)*2*1</t>
  </si>
  <si>
    <t>537707160</t>
  </si>
  <si>
    <t>1692891065</t>
  </si>
  <si>
    <t>((10,6+0,4)*2*1+10,6*0,4*2)*3,033*1,25*0,001</t>
  </si>
  <si>
    <t>((8+0,5)*2*1+8*0,5*2)*3,033*1,25*0,001</t>
  </si>
  <si>
    <t>43,92*4,335*1,25*0,001</t>
  </si>
  <si>
    <t>1188592005</t>
  </si>
  <si>
    <t>(5+3,5)*0,5*4*0,3*2</t>
  </si>
  <si>
    <t>(4+1,5)*0,5*4*0,3*2</t>
  </si>
  <si>
    <t>464511122</t>
  </si>
  <si>
    <t>Pohoz dna nebo svahů jakékoliv tloušťky z kamene záhozového z terénu, hmotnosti jednotlivých kamenů do 200 kg</t>
  </si>
  <si>
    <t>1094845390</t>
  </si>
  <si>
    <t>https://podminky.urs.cz/item/CS_URS_2022_02/464511122</t>
  </si>
  <si>
    <t>23*(6+1,2+1,2)*0,85"výkres číslo D.4</t>
  </si>
  <si>
    <t>465513327</t>
  </si>
  <si>
    <t>Dlažba z lomového kamene lomařsky upraveného na cementovou maltu, s vyspárováním cementovou maltou, tl. kamene 300 mm</t>
  </si>
  <si>
    <t>-753389047</t>
  </si>
  <si>
    <t>https://podminky.urs.cz/item/CS_URS_2022_02/465513327</t>
  </si>
  <si>
    <t>3,72*6+3,6*6"výkres číslo D.4</t>
  </si>
  <si>
    <t>857941289</t>
  </si>
  <si>
    <t>4 - úpravy v zátopě</t>
  </si>
  <si>
    <t>111103212</t>
  </si>
  <si>
    <t>Kosení travin a vodních rostlin ve vegetačním období divokého porostu středně hustého</t>
  </si>
  <si>
    <t>ha</t>
  </si>
  <si>
    <t>-1166630344</t>
  </si>
  <si>
    <t>https://podminky.urs.cz/item/CS_URS_2022_02/111103212</t>
  </si>
  <si>
    <t>(30+90)*0,5*75/10000"výkres číslo C.2</t>
  </si>
  <si>
    <t>111211101</t>
  </si>
  <si>
    <t>Odstranění křovin a stromů s odstraněním kořenů ručně průměru kmene do 100 mm jakékoliv plochy v rovině nebo ve svahu o sklonu do 1:5</t>
  </si>
  <si>
    <t>-1824422659</t>
  </si>
  <si>
    <t>https://podminky.urs.cz/item/CS_URS_2022_02/111211101</t>
  </si>
  <si>
    <t>80"výkres číslo C.2</t>
  </si>
  <si>
    <t>112155311</t>
  </si>
  <si>
    <t>Štěpkování s naložením na dopravní prostředek a odvozem do 20 km keřového porostu středně hustého</t>
  </si>
  <si>
    <t>-862179634</t>
  </si>
  <si>
    <t>https://podminky.urs.cz/item/CS_URS_2022_02/112155311</t>
  </si>
  <si>
    <t>-1838498426</t>
  </si>
  <si>
    <t>1595,65"výkres číslo C.2</t>
  </si>
  <si>
    <t>792511610</t>
  </si>
  <si>
    <t>1595,650"výkres číslo C.2</t>
  </si>
  <si>
    <t>171203111</t>
  </si>
  <si>
    <t>Uložení výkopku bez zhutnění s hrubým rozhrnutím v rovině nebo na svahu do 1:5</t>
  </si>
  <si>
    <t>CS ÚRS 2021 02</t>
  </si>
  <si>
    <t>1099386566</t>
  </si>
  <si>
    <t>https://podminky.urs.cz/item/CS_URS_2021_02/171203111</t>
  </si>
  <si>
    <t>1595,650-1446"výkres číslo C.2</t>
  </si>
  <si>
    <t>182151111</t>
  </si>
  <si>
    <t>Svahování trvalých svahů do projektovaných profilů strojně s potřebným přemístěním výkopku při svahování v zářezech v hornině třídy těžitelnosti I, skupiny 1 až 3</t>
  </si>
  <si>
    <t>780332619</t>
  </si>
  <si>
    <t>https://podminky.urs.cz/item/CS_URS_2022_02/182151111</t>
  </si>
  <si>
    <t>2560*1,1"výkres číslo C.2</t>
  </si>
  <si>
    <t>2139973536</t>
  </si>
  <si>
    <t>(1+5)*0,5*15*0,3"výkres číslo C.2 nátok</t>
  </si>
  <si>
    <t>113439106</t>
  </si>
  <si>
    <t>SO 02 - Novostavba Tůně I a II</t>
  </si>
  <si>
    <t>-956079585</t>
  </si>
  <si>
    <t>25*75/10000"výkres číslo C.2</t>
  </si>
  <si>
    <t>-536501649</t>
  </si>
  <si>
    <t>1488,6"výkres číslo C.2</t>
  </si>
  <si>
    <t>312719576</t>
  </si>
  <si>
    <t>-1185229610</t>
  </si>
  <si>
    <t>https://podminky.urs.cz/item/CS_URS_2022_02/171203111</t>
  </si>
  <si>
    <t>181951111</t>
  </si>
  <si>
    <t>Úprava pláně vyrovnáním výškových rozdílů strojně v hornině třídy těžitelnosti I, skupiny 1 až 3 bez zhutnění</t>
  </si>
  <si>
    <t>496249046</t>
  </si>
  <si>
    <t>https://podminky.urs.cz/item/CS_URS_2022_02/181951111</t>
  </si>
  <si>
    <t>(pi*Sqrt(2*(19*19+10*10)))*3</t>
  </si>
  <si>
    <t>(pi*Sqrt(2*(13,5*13,5+9*9)))*3</t>
  </si>
  <si>
    <t>Součet"výkres číslo C.2</t>
  </si>
  <si>
    <t>1177886028</t>
  </si>
  <si>
    <t>(665+375)*1,1"výkres číslo C.2</t>
  </si>
  <si>
    <t>SO 03 - Revitalizace části koryta otevřené vodoteče</t>
  </si>
  <si>
    <t>-1643748315</t>
  </si>
  <si>
    <t>200*10/10000"výkres číslo C.2</t>
  </si>
  <si>
    <t>124253101</t>
  </si>
  <si>
    <t>Vykopávky pro koryta vodotečí strojně v hornině třídy těžitelnosti I skupiny 3 přes 100 do 1 000 m3</t>
  </si>
  <si>
    <t>-1302033686</t>
  </si>
  <si>
    <t>https://podminky.urs.cz/item/CS_URS_2022_02/124253101</t>
  </si>
  <si>
    <t>498,95"výkres číslo C.2</t>
  </si>
  <si>
    <t>290828576</t>
  </si>
  <si>
    <t>658705850</t>
  </si>
  <si>
    <t>181451122</t>
  </si>
  <si>
    <t>Založení trávníku na půdě předem připravené plochy přes 1000 m2 výsevem včetně utažení lučního na svahu přes 1:5 do 1:2</t>
  </si>
  <si>
    <t>-327881921</t>
  </si>
  <si>
    <t>https://podminky.urs.cz/item/CS_URS_2022_02/181451122</t>
  </si>
  <si>
    <t>990*1,1"výkres číslo C.2</t>
  </si>
  <si>
    <t>1935367870</t>
  </si>
  <si>
    <t>1089*0,02 'Přepočtené koeficientem množství</t>
  </si>
  <si>
    <t>440491305</t>
  </si>
  <si>
    <t>165*4*2"výkres číslo C.2</t>
  </si>
  <si>
    <t>-861548341</t>
  </si>
  <si>
    <t>627704141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</si>
  <si>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</si>
  <si>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</si>
  <si>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</si>
  <si>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</si>
  <si>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</si>
  <si>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</si>
  <si>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</si>
  <si>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</si>
  <si>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</si>
  <si>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</si>
  <si>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011114001</t>
  </si>
  <si>
    <t>Statické zkoušky hutnění</t>
  </si>
  <si>
    <t>1024</t>
  </si>
  <si>
    <t>1286035401</t>
  </si>
  <si>
    <t>012203000</t>
  </si>
  <si>
    <t>Geodetické práce při provádění stavby</t>
  </si>
  <si>
    <t>…</t>
  </si>
  <si>
    <t>-930504637</t>
  </si>
  <si>
    <t>https://podminky.urs.cz/item/CS_URS_2022_02/012203000</t>
  </si>
  <si>
    <t>012303001</t>
  </si>
  <si>
    <t>Geodetické práce po výstavbě - geometrický plán</t>
  </si>
  <si>
    <t>1282659202</t>
  </si>
  <si>
    <t>013254001</t>
  </si>
  <si>
    <t>Dokumentace skutečného provedení stavby</t>
  </si>
  <si>
    <t>-1522001526</t>
  </si>
  <si>
    <t>VRN3</t>
  </si>
  <si>
    <t>Zařízení staveniště</t>
  </si>
  <si>
    <t>030001000</t>
  </si>
  <si>
    <t>-1261563599</t>
  </si>
  <si>
    <t>https://podminky.urs.cz/item/CS_URS_2022_02/030001000</t>
  </si>
  <si>
    <t>VRN4</t>
  </si>
  <si>
    <t>Inženýrská činnost</t>
  </si>
  <si>
    <t>049002001</t>
  </si>
  <si>
    <t>Aktualizace manipulačního a provozního řád</t>
  </si>
  <si>
    <t>95500949</t>
  </si>
  <si>
    <t>049002002</t>
  </si>
  <si>
    <t>Povodňový a havarijní řád</t>
  </si>
  <si>
    <t>241620009</t>
  </si>
  <si>
    <t>VRN7</t>
  </si>
  <si>
    <t>Provozní vlivy</t>
  </si>
  <si>
    <t>072002001</t>
  </si>
  <si>
    <t>Silniční provoz - dopravně-inženýrské opatření, dočasné dopravní značení, čištění mechanizace před vjezdem na komunkaci, čištění komunikací, zajištění přístupu a obslužnosti (návrh, vyřízení, realizace)</t>
  </si>
  <si>
    <t>-1644674861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</si>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</sst>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167151111" TargetMode="External"/><Relationship Id="rId2" Type="http://schemas.openxmlformats.org/officeDocument/2006/relationships/hyperlink" Target="https://podminky.urs.cz/item/CS_URS_2022_02/162351103" TargetMode="External"/><Relationship Id="rId1" Type="http://schemas.openxmlformats.org/officeDocument/2006/relationships/hyperlink" Target="https://podminky.urs.cz/item/CS_URS_2022_02/121151123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81351116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1411121" TargetMode="External"/><Relationship Id="rId13" Type="http://schemas.openxmlformats.org/officeDocument/2006/relationships/hyperlink" Target="https://podminky.urs.cz/item/CS_URS_2022_02/451313541" TargetMode="External"/><Relationship Id="rId18" Type="http://schemas.openxmlformats.org/officeDocument/2006/relationships/hyperlink" Target="https://podminky.urs.cz/item/CS_URS_2022_02/465210123" TargetMode="External"/><Relationship Id="rId3" Type="http://schemas.openxmlformats.org/officeDocument/2006/relationships/hyperlink" Target="https://podminky.urs.cz/item/CS_URS_2022_02/162351103" TargetMode="External"/><Relationship Id="rId7" Type="http://schemas.openxmlformats.org/officeDocument/2006/relationships/hyperlink" Target="https://podminky.urs.cz/item/CS_URS_2022_02/181351113" TargetMode="External"/><Relationship Id="rId12" Type="http://schemas.openxmlformats.org/officeDocument/2006/relationships/hyperlink" Target="https://podminky.urs.cz/item/CS_URS_2022_02/321368211" TargetMode="External"/><Relationship Id="rId17" Type="http://schemas.openxmlformats.org/officeDocument/2006/relationships/hyperlink" Target="https://podminky.urs.cz/item/CS_URS_2022_02/464511111" TargetMode="External"/><Relationship Id="rId2" Type="http://schemas.openxmlformats.org/officeDocument/2006/relationships/hyperlink" Target="https://podminky.urs.cz/item/CS_URS_2022_02/122251406" TargetMode="External"/><Relationship Id="rId16" Type="http://schemas.openxmlformats.org/officeDocument/2006/relationships/hyperlink" Target="https://podminky.urs.cz/item/CS_URS_2022_02/457572111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2_02/122251106" TargetMode="External"/><Relationship Id="rId6" Type="http://schemas.openxmlformats.org/officeDocument/2006/relationships/hyperlink" Target="https://podminky.urs.cz/item/CS_URS_2022_02/174151101" TargetMode="External"/><Relationship Id="rId11" Type="http://schemas.openxmlformats.org/officeDocument/2006/relationships/hyperlink" Target="https://podminky.urs.cz/item/CS_URS_2022_02/182351133" TargetMode="External"/><Relationship Id="rId5" Type="http://schemas.openxmlformats.org/officeDocument/2006/relationships/hyperlink" Target="https://podminky.urs.cz/item/CS_URS_2022_02/171103201" TargetMode="External"/><Relationship Id="rId15" Type="http://schemas.openxmlformats.org/officeDocument/2006/relationships/hyperlink" Target="https://podminky.urs.cz/item/CS_URS_2022_02/451571311" TargetMode="External"/><Relationship Id="rId10" Type="http://schemas.openxmlformats.org/officeDocument/2006/relationships/hyperlink" Target="https://podminky.urs.cz/item/CS_URS_2022_02/182251101" TargetMode="External"/><Relationship Id="rId19" Type="http://schemas.openxmlformats.org/officeDocument/2006/relationships/hyperlink" Target="https://podminky.urs.cz/item/CS_URS_2022_02/998331011" TargetMode="External"/><Relationship Id="rId4" Type="http://schemas.openxmlformats.org/officeDocument/2006/relationships/hyperlink" Target="https://podminky.urs.cz/item/CS_URS_2022_02/162251102" TargetMode="External"/><Relationship Id="rId9" Type="http://schemas.openxmlformats.org/officeDocument/2006/relationships/hyperlink" Target="https://podminky.urs.cz/item/CS_URS_2022_02/181411122" TargetMode="External"/><Relationship Id="rId14" Type="http://schemas.openxmlformats.org/officeDocument/2006/relationships/hyperlink" Target="https://podminky.urs.cz/item/CS_URS_2022_02/4515712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1411121" TargetMode="External"/><Relationship Id="rId13" Type="http://schemas.openxmlformats.org/officeDocument/2006/relationships/hyperlink" Target="https://podminky.urs.cz/item/CS_URS_2022_02/321368211" TargetMode="External"/><Relationship Id="rId18" Type="http://schemas.openxmlformats.org/officeDocument/2006/relationships/hyperlink" Target="https://podminky.urs.cz/item/CS_URS_2022_02/871395221" TargetMode="External"/><Relationship Id="rId26" Type="http://schemas.openxmlformats.org/officeDocument/2006/relationships/hyperlink" Target="https://podminky.urs.cz/item/CS_URS_2022_02/998331011" TargetMode="External"/><Relationship Id="rId3" Type="http://schemas.openxmlformats.org/officeDocument/2006/relationships/hyperlink" Target="https://podminky.urs.cz/item/CS_URS_2022_02/132251251" TargetMode="External"/><Relationship Id="rId21" Type="http://schemas.openxmlformats.org/officeDocument/2006/relationships/hyperlink" Target="https://podminky.urs.cz/item/CS_URS_2022_02/899104112" TargetMode="External"/><Relationship Id="rId7" Type="http://schemas.openxmlformats.org/officeDocument/2006/relationships/hyperlink" Target="https://podminky.urs.cz/item/CS_URS_2022_02/181351103" TargetMode="External"/><Relationship Id="rId12" Type="http://schemas.openxmlformats.org/officeDocument/2006/relationships/hyperlink" Target="https://podminky.urs.cz/item/CS_URS_2022_02/321352010" TargetMode="External"/><Relationship Id="rId17" Type="http://schemas.openxmlformats.org/officeDocument/2006/relationships/hyperlink" Target="https://podminky.urs.cz/item/CS_URS_2022_02/464511111" TargetMode="External"/><Relationship Id="rId25" Type="http://schemas.openxmlformats.org/officeDocument/2006/relationships/hyperlink" Target="https://podminky.urs.cz/item/CS_URS_2022_02/936501111" TargetMode="External"/><Relationship Id="rId2" Type="http://schemas.openxmlformats.org/officeDocument/2006/relationships/hyperlink" Target="https://podminky.urs.cz/item/CS_URS_2022_02/121151113" TargetMode="External"/><Relationship Id="rId16" Type="http://schemas.openxmlformats.org/officeDocument/2006/relationships/hyperlink" Target="https://podminky.urs.cz/item/CS_URS_2022_02/452311171" TargetMode="External"/><Relationship Id="rId20" Type="http://schemas.openxmlformats.org/officeDocument/2006/relationships/hyperlink" Target="https://podminky.urs.cz/item/CS_URS_2022_02/894411131" TargetMode="External"/><Relationship Id="rId1" Type="http://schemas.openxmlformats.org/officeDocument/2006/relationships/hyperlink" Target="https://podminky.urs.cz/item/CS_URS_2022_02/115101201" TargetMode="External"/><Relationship Id="rId6" Type="http://schemas.openxmlformats.org/officeDocument/2006/relationships/hyperlink" Target="https://podminky.urs.cz/item/CS_URS_2022_02/171103201" TargetMode="External"/><Relationship Id="rId11" Type="http://schemas.openxmlformats.org/officeDocument/2006/relationships/hyperlink" Target="https://podminky.urs.cz/item/CS_URS_2022_02/321351010" TargetMode="External"/><Relationship Id="rId24" Type="http://schemas.openxmlformats.org/officeDocument/2006/relationships/hyperlink" Target="https://podminky.urs.cz/item/CS_URS_2022_02/934956124" TargetMode="External"/><Relationship Id="rId5" Type="http://schemas.openxmlformats.org/officeDocument/2006/relationships/hyperlink" Target="https://podminky.urs.cz/item/CS_URS_2022_02/133251101" TargetMode="External"/><Relationship Id="rId15" Type="http://schemas.openxmlformats.org/officeDocument/2006/relationships/hyperlink" Target="https://podminky.urs.cz/item/CS_URS_2022_02/452311121" TargetMode="External"/><Relationship Id="rId23" Type="http://schemas.openxmlformats.org/officeDocument/2006/relationships/hyperlink" Target="https://podminky.urs.cz/item/CS_URS_2022_02/899643111" TargetMode="External"/><Relationship Id="rId10" Type="http://schemas.openxmlformats.org/officeDocument/2006/relationships/hyperlink" Target="https://podminky.urs.cz/item/CS_URS_2022_02/321321116" TargetMode="External"/><Relationship Id="rId19" Type="http://schemas.openxmlformats.org/officeDocument/2006/relationships/hyperlink" Target="https://podminky.urs.cz/item/CS_URS_2022_02/877395211" TargetMode="External"/><Relationship Id="rId4" Type="http://schemas.openxmlformats.org/officeDocument/2006/relationships/hyperlink" Target="https://podminky.urs.cz/item/CS_URS_2022_02/132251254" TargetMode="External"/><Relationship Id="rId9" Type="http://schemas.openxmlformats.org/officeDocument/2006/relationships/hyperlink" Target="https://podminky.urs.cz/item/CS_URS_2022_02/320101112" TargetMode="External"/><Relationship Id="rId14" Type="http://schemas.openxmlformats.org/officeDocument/2006/relationships/hyperlink" Target="https://podminky.urs.cz/item/CS_URS_2022_02/451541111" TargetMode="External"/><Relationship Id="rId22" Type="http://schemas.openxmlformats.org/officeDocument/2006/relationships/hyperlink" Target="https://podminky.urs.cz/item/CS_URS_2022_02/899623181" TargetMode="External"/><Relationship Id="rId27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464511122" TargetMode="External"/><Relationship Id="rId3" Type="http://schemas.openxmlformats.org/officeDocument/2006/relationships/hyperlink" Target="https://podminky.urs.cz/item/CS_URS_2022_02/321321116" TargetMode="External"/><Relationship Id="rId7" Type="http://schemas.openxmlformats.org/officeDocument/2006/relationships/hyperlink" Target="https://podminky.urs.cz/item/CS_URS_2022_02/464511111" TargetMode="External"/><Relationship Id="rId2" Type="http://schemas.openxmlformats.org/officeDocument/2006/relationships/hyperlink" Target="https://podminky.urs.cz/item/CS_URS_2022_02/171103201" TargetMode="External"/><Relationship Id="rId1" Type="http://schemas.openxmlformats.org/officeDocument/2006/relationships/hyperlink" Target="https://podminky.urs.cz/item/CS_URS_2022_02/132251251" TargetMode="External"/><Relationship Id="rId6" Type="http://schemas.openxmlformats.org/officeDocument/2006/relationships/hyperlink" Target="https://podminky.urs.cz/item/CS_URS_2022_02/321368211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podminky.urs.cz/item/CS_URS_2022_02/321352010" TargetMode="External"/><Relationship Id="rId10" Type="http://schemas.openxmlformats.org/officeDocument/2006/relationships/hyperlink" Target="https://podminky.urs.cz/item/CS_URS_2022_02/998331011" TargetMode="External"/><Relationship Id="rId4" Type="http://schemas.openxmlformats.org/officeDocument/2006/relationships/hyperlink" Target="https://podminky.urs.cz/item/CS_URS_2022_02/321351010" TargetMode="External"/><Relationship Id="rId9" Type="http://schemas.openxmlformats.org/officeDocument/2006/relationships/hyperlink" Target="https://podminky.urs.cz/item/CS_URS_2022_02/465513327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464511111" TargetMode="External"/><Relationship Id="rId3" Type="http://schemas.openxmlformats.org/officeDocument/2006/relationships/hyperlink" Target="https://podminky.urs.cz/item/CS_URS_2022_02/112155311" TargetMode="External"/><Relationship Id="rId7" Type="http://schemas.openxmlformats.org/officeDocument/2006/relationships/hyperlink" Target="https://podminky.urs.cz/item/CS_URS_2022_02/182151111" TargetMode="External"/><Relationship Id="rId2" Type="http://schemas.openxmlformats.org/officeDocument/2006/relationships/hyperlink" Target="https://podminky.urs.cz/item/CS_URS_2022_02/111211101" TargetMode="External"/><Relationship Id="rId1" Type="http://schemas.openxmlformats.org/officeDocument/2006/relationships/hyperlink" Target="https://podminky.urs.cz/item/CS_URS_2022_02/111103212" TargetMode="External"/><Relationship Id="rId6" Type="http://schemas.openxmlformats.org/officeDocument/2006/relationships/hyperlink" Target="https://podminky.urs.cz/item/CS_URS_2021_02/171203111" TargetMode="External"/><Relationship Id="rId5" Type="http://schemas.openxmlformats.org/officeDocument/2006/relationships/hyperlink" Target="https://podminky.urs.cz/item/CS_URS_2022_02/162351103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podminky.urs.cz/item/CS_URS_2022_02/122251106" TargetMode="External"/><Relationship Id="rId9" Type="http://schemas.openxmlformats.org/officeDocument/2006/relationships/hyperlink" Target="https://podminky.urs.cz/item/CS_URS_2022_02/998331011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162351103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s://podminky.urs.cz/item/CS_URS_2022_02/122251106" TargetMode="External"/><Relationship Id="rId1" Type="http://schemas.openxmlformats.org/officeDocument/2006/relationships/hyperlink" Target="https://podminky.urs.cz/item/CS_URS_2022_02/111103212" TargetMode="External"/><Relationship Id="rId6" Type="http://schemas.openxmlformats.org/officeDocument/2006/relationships/hyperlink" Target="https://podminky.urs.cz/item/CS_URS_2022_02/182151111" TargetMode="External"/><Relationship Id="rId5" Type="http://schemas.openxmlformats.org/officeDocument/2006/relationships/hyperlink" Target="https://podminky.urs.cz/item/CS_URS_2022_02/181951111" TargetMode="External"/><Relationship Id="rId4" Type="http://schemas.openxmlformats.org/officeDocument/2006/relationships/hyperlink" Target="https://podminky.urs.cz/item/CS_URS_2022_02/171203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2351133" TargetMode="External"/><Relationship Id="rId3" Type="http://schemas.openxmlformats.org/officeDocument/2006/relationships/hyperlink" Target="https://podminky.urs.cz/item/CS_URS_2022_02/162351103" TargetMode="External"/><Relationship Id="rId7" Type="http://schemas.openxmlformats.org/officeDocument/2006/relationships/hyperlink" Target="https://podminky.urs.cz/item/CS_URS_2022_02/182151111" TargetMode="External"/><Relationship Id="rId2" Type="http://schemas.openxmlformats.org/officeDocument/2006/relationships/hyperlink" Target="https://podminky.urs.cz/item/CS_URS_2022_02/124253101" TargetMode="External"/><Relationship Id="rId1" Type="http://schemas.openxmlformats.org/officeDocument/2006/relationships/hyperlink" Target="https://podminky.urs.cz/item/CS_URS_2022_02/111103212" TargetMode="External"/><Relationship Id="rId6" Type="http://schemas.openxmlformats.org/officeDocument/2006/relationships/hyperlink" Target="https://podminky.urs.cz/item/CS_URS_2022_02/181951111" TargetMode="External"/><Relationship Id="rId5" Type="http://schemas.openxmlformats.org/officeDocument/2006/relationships/hyperlink" Target="https://podminky.urs.cz/item/CS_URS_2022_02/181451122" TargetMode="External"/><Relationship Id="rId4" Type="http://schemas.openxmlformats.org/officeDocument/2006/relationships/hyperlink" Target="https://podminky.urs.cz/item/CS_URS_2022_02/171203111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0122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workbookViewId="0">
      <selection activeCell="AN9" sqref="AN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3" t="s">
        <v>6</v>
      </c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75" t="s">
        <v>15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R5" s="19"/>
      <c r="BE5" s="272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276" t="s">
        <v>18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R6" s="19"/>
      <c r="BE6" s="273"/>
      <c r="BS6" s="16" t="s">
        <v>7</v>
      </c>
    </row>
    <row r="7" spans="1:74" ht="12" customHeight="1">
      <c r="B7" s="19"/>
      <c r="D7" s="26" t="s">
        <v>19</v>
      </c>
      <c r="K7" s="24" t="s">
        <v>20</v>
      </c>
      <c r="AK7" s="26" t="s">
        <v>21</v>
      </c>
      <c r="AN7" s="24" t="s">
        <v>3</v>
      </c>
      <c r="AR7" s="19"/>
      <c r="BE7" s="273"/>
      <c r="BS7" s="16" t="s">
        <v>7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62">
        <v>44903</v>
      </c>
      <c r="AR8" s="19"/>
      <c r="BE8" s="273"/>
      <c r="BS8" s="16" t="s">
        <v>7</v>
      </c>
    </row>
    <row r="9" spans="1:74" ht="14.45" customHeight="1">
      <c r="B9" s="19"/>
      <c r="AR9" s="19"/>
      <c r="BE9" s="273"/>
      <c r="BS9" s="16" t="s">
        <v>7</v>
      </c>
    </row>
    <row r="10" spans="1:74" ht="12" customHeight="1">
      <c r="B10" s="19"/>
      <c r="D10" s="26" t="s">
        <v>25</v>
      </c>
      <c r="AK10" s="26" t="s">
        <v>26</v>
      </c>
      <c r="AN10" s="24" t="s">
        <v>3</v>
      </c>
      <c r="AR10" s="19"/>
      <c r="BE10" s="273"/>
      <c r="BS10" s="16" t="s">
        <v>7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3</v>
      </c>
      <c r="AR11" s="19"/>
      <c r="BE11" s="273"/>
      <c r="BS11" s="16" t="s">
        <v>7</v>
      </c>
    </row>
    <row r="12" spans="1:74" ht="6.95" customHeight="1">
      <c r="B12" s="19"/>
      <c r="AR12" s="19"/>
      <c r="BE12" s="273"/>
      <c r="BS12" s="16" t="s">
        <v>7</v>
      </c>
    </row>
    <row r="13" spans="1:74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73"/>
      <c r="BS13" s="16" t="s">
        <v>7</v>
      </c>
    </row>
    <row r="14" spans="1:74" ht="12.75">
      <c r="B14" s="19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6" t="s">
        <v>28</v>
      </c>
      <c r="AN14" s="28" t="s">
        <v>30</v>
      </c>
      <c r="AR14" s="19"/>
      <c r="BE14" s="273"/>
      <c r="BS14" s="16" t="s">
        <v>7</v>
      </c>
    </row>
    <row r="15" spans="1:74" ht="6.95" customHeight="1">
      <c r="B15" s="19"/>
      <c r="AR15" s="19"/>
      <c r="BE15" s="273"/>
      <c r="BS15" s="16" t="s">
        <v>4</v>
      </c>
    </row>
    <row r="16" spans="1:74" ht="12" customHeight="1">
      <c r="B16" s="19"/>
      <c r="D16" s="26" t="s">
        <v>31</v>
      </c>
      <c r="AK16" s="26" t="s">
        <v>26</v>
      </c>
      <c r="AN16" s="24" t="s">
        <v>3</v>
      </c>
      <c r="AR16" s="19"/>
      <c r="BE16" s="273"/>
      <c r="BS16" s="16" t="s">
        <v>4</v>
      </c>
    </row>
    <row r="17" spans="2:71" ht="18.399999999999999" customHeight="1">
      <c r="B17" s="19"/>
      <c r="E17" s="24" t="s">
        <v>32</v>
      </c>
      <c r="AK17" s="26" t="s">
        <v>28</v>
      </c>
      <c r="AN17" s="24" t="s">
        <v>3</v>
      </c>
      <c r="AR17" s="19"/>
      <c r="BE17" s="273"/>
      <c r="BS17" s="16" t="s">
        <v>33</v>
      </c>
    </row>
    <row r="18" spans="2:71" ht="6.95" customHeight="1">
      <c r="B18" s="19"/>
      <c r="AR18" s="19"/>
      <c r="BE18" s="273"/>
      <c r="BS18" s="16" t="s">
        <v>7</v>
      </c>
    </row>
    <row r="19" spans="2:71" ht="12" customHeight="1">
      <c r="B19" s="19"/>
      <c r="D19" s="26" t="s">
        <v>34</v>
      </c>
      <c r="AK19" s="26" t="s">
        <v>26</v>
      </c>
      <c r="AN19" s="24" t="s">
        <v>3</v>
      </c>
      <c r="AR19" s="19"/>
      <c r="BE19" s="273"/>
      <c r="BS19" s="16" t="s">
        <v>7</v>
      </c>
    </row>
    <row r="20" spans="2:71" ht="18.399999999999999" customHeight="1">
      <c r="B20" s="19"/>
      <c r="E20" s="24" t="s">
        <v>27</v>
      </c>
      <c r="AK20" s="26" t="s">
        <v>28</v>
      </c>
      <c r="AN20" s="24" t="s">
        <v>3</v>
      </c>
      <c r="AR20" s="19"/>
      <c r="BE20" s="273"/>
      <c r="BS20" s="16" t="s">
        <v>4</v>
      </c>
    </row>
    <row r="21" spans="2:71" ht="6.95" customHeight="1">
      <c r="B21" s="19"/>
      <c r="AR21" s="19"/>
      <c r="BE21" s="273"/>
    </row>
    <row r="22" spans="2:71" ht="12" customHeight="1">
      <c r="B22" s="19"/>
      <c r="D22" s="26" t="s">
        <v>35</v>
      </c>
      <c r="AR22" s="19"/>
      <c r="BE22" s="273"/>
    </row>
    <row r="23" spans="2:71" ht="47.25" customHeight="1">
      <c r="B23" s="19"/>
      <c r="E23" s="279" t="s">
        <v>36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19"/>
      <c r="BE23" s="273"/>
    </row>
    <row r="24" spans="2:71" ht="6.95" customHeight="1">
      <c r="B24" s="19"/>
      <c r="AR24" s="19"/>
      <c r="BE24" s="27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3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0">
        <f>ROUND(AG54,2)</f>
        <v>0</v>
      </c>
      <c r="AL26" s="281"/>
      <c r="AM26" s="281"/>
      <c r="AN26" s="281"/>
      <c r="AO26" s="281"/>
      <c r="AR26" s="31"/>
      <c r="BE26" s="273"/>
    </row>
    <row r="27" spans="2:71" s="1" customFormat="1" ht="6.95" customHeight="1">
      <c r="B27" s="31"/>
      <c r="AR27" s="31"/>
      <c r="BE27" s="273"/>
    </row>
    <row r="28" spans="2:71" s="1" customFormat="1" ht="12.75">
      <c r="B28" s="31"/>
      <c r="L28" s="282" t="s">
        <v>38</v>
      </c>
      <c r="M28" s="282"/>
      <c r="N28" s="282"/>
      <c r="O28" s="282"/>
      <c r="P28" s="282"/>
      <c r="W28" s="282" t="s">
        <v>39</v>
      </c>
      <c r="X28" s="282"/>
      <c r="Y28" s="282"/>
      <c r="Z28" s="282"/>
      <c r="AA28" s="282"/>
      <c r="AB28" s="282"/>
      <c r="AC28" s="282"/>
      <c r="AD28" s="282"/>
      <c r="AE28" s="282"/>
      <c r="AK28" s="282" t="s">
        <v>40</v>
      </c>
      <c r="AL28" s="282"/>
      <c r="AM28" s="282"/>
      <c r="AN28" s="282"/>
      <c r="AO28" s="282"/>
      <c r="AR28" s="31"/>
      <c r="BE28" s="273"/>
    </row>
    <row r="29" spans="2:71" s="2" customFormat="1" ht="14.45" customHeight="1">
      <c r="B29" s="35"/>
      <c r="D29" s="26" t="s">
        <v>41</v>
      </c>
      <c r="F29" s="26" t="s">
        <v>42</v>
      </c>
      <c r="L29" s="265">
        <v>0.21</v>
      </c>
      <c r="M29" s="266"/>
      <c r="N29" s="266"/>
      <c r="O29" s="266"/>
      <c r="P29" s="266"/>
      <c r="W29" s="267">
        <f>ROUND(AZ54,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7">
        <f>ROUND(AV54, 2)</f>
        <v>0</v>
      </c>
      <c r="AL29" s="266"/>
      <c r="AM29" s="266"/>
      <c r="AN29" s="266"/>
      <c r="AO29" s="266"/>
      <c r="AR29" s="35"/>
      <c r="BE29" s="274"/>
    </row>
    <row r="30" spans="2:71" s="2" customFormat="1" ht="14.45" customHeight="1">
      <c r="B30" s="35"/>
      <c r="F30" s="26" t="s">
        <v>43</v>
      </c>
      <c r="L30" s="265">
        <v>0.15</v>
      </c>
      <c r="M30" s="266"/>
      <c r="N30" s="266"/>
      <c r="O30" s="266"/>
      <c r="P30" s="266"/>
      <c r="W30" s="267">
        <f>ROUND(BA54,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7">
        <f>ROUND(AW54, 2)</f>
        <v>0</v>
      </c>
      <c r="AL30" s="266"/>
      <c r="AM30" s="266"/>
      <c r="AN30" s="266"/>
      <c r="AO30" s="266"/>
      <c r="AR30" s="35"/>
      <c r="BE30" s="274"/>
    </row>
    <row r="31" spans="2:71" s="2" customFormat="1" ht="14.45" hidden="1" customHeight="1">
      <c r="B31" s="35"/>
      <c r="F31" s="26" t="s">
        <v>44</v>
      </c>
      <c r="L31" s="265">
        <v>0.21</v>
      </c>
      <c r="M31" s="266"/>
      <c r="N31" s="266"/>
      <c r="O31" s="266"/>
      <c r="P31" s="266"/>
      <c r="W31" s="267">
        <f>ROUND(BB54,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7">
        <v>0</v>
      </c>
      <c r="AL31" s="266"/>
      <c r="AM31" s="266"/>
      <c r="AN31" s="266"/>
      <c r="AO31" s="266"/>
      <c r="AR31" s="35"/>
      <c r="BE31" s="274"/>
    </row>
    <row r="32" spans="2:71" s="2" customFormat="1" ht="14.45" hidden="1" customHeight="1">
      <c r="B32" s="35"/>
      <c r="F32" s="26" t="s">
        <v>45</v>
      </c>
      <c r="L32" s="265">
        <v>0.15</v>
      </c>
      <c r="M32" s="266"/>
      <c r="N32" s="266"/>
      <c r="O32" s="266"/>
      <c r="P32" s="266"/>
      <c r="W32" s="267">
        <f>ROUND(BC54,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7">
        <v>0</v>
      </c>
      <c r="AL32" s="266"/>
      <c r="AM32" s="266"/>
      <c r="AN32" s="266"/>
      <c r="AO32" s="266"/>
      <c r="AR32" s="35"/>
      <c r="BE32" s="274"/>
    </row>
    <row r="33" spans="2:44" s="2" customFormat="1" ht="14.45" hidden="1" customHeight="1">
      <c r="B33" s="35"/>
      <c r="F33" s="26" t="s">
        <v>46</v>
      </c>
      <c r="L33" s="265">
        <v>0</v>
      </c>
      <c r="M33" s="266"/>
      <c r="N33" s="266"/>
      <c r="O33" s="266"/>
      <c r="P33" s="266"/>
      <c r="W33" s="267">
        <f>ROUND(BD54,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7">
        <v>0</v>
      </c>
      <c r="AL33" s="266"/>
      <c r="AM33" s="266"/>
      <c r="AN33" s="266"/>
      <c r="AO33" s="266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71" t="s">
        <v>49</v>
      </c>
      <c r="Y35" s="269"/>
      <c r="Z35" s="269"/>
      <c r="AA35" s="269"/>
      <c r="AB35" s="269"/>
      <c r="AC35" s="38"/>
      <c r="AD35" s="38"/>
      <c r="AE35" s="38"/>
      <c r="AF35" s="38"/>
      <c r="AG35" s="38"/>
      <c r="AH35" s="38"/>
      <c r="AI35" s="38"/>
      <c r="AJ35" s="38"/>
      <c r="AK35" s="268">
        <f>SUM(AK26:AK33)</f>
        <v>0</v>
      </c>
      <c r="AL35" s="269"/>
      <c r="AM35" s="269"/>
      <c r="AN35" s="269"/>
      <c r="AO35" s="270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50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21-0919</v>
      </c>
      <c r="AR44" s="44"/>
    </row>
    <row r="45" spans="2:44" s="4" customFormat="1" ht="36.950000000000003" customHeight="1">
      <c r="B45" s="45"/>
      <c r="C45" s="46" t="s">
        <v>17</v>
      </c>
      <c r="L45" s="296" t="str">
        <f>K6</f>
        <v>KoPÚ Chotčiny - krajinotvorná nádrž VN1, tůně I a II, revitalizace toku v k.ú.Chotčiny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22</v>
      </c>
      <c r="L47" s="47" t="str">
        <f>IF(K8="","",K8)</f>
        <v>k.ú.Chotčiny</v>
      </c>
      <c r="AI47" s="26" t="s">
        <v>24</v>
      </c>
      <c r="AM47" s="298">
        <f>IF(AN8= "","",AN8)</f>
        <v>44903</v>
      </c>
      <c r="AN47" s="298"/>
      <c r="AR47" s="31"/>
    </row>
    <row r="48" spans="2:44" s="1" customFormat="1" ht="6.95" customHeight="1">
      <c r="B48" s="31"/>
      <c r="AR48" s="31"/>
    </row>
    <row r="49" spans="1:91" s="1" customFormat="1" ht="25.7" customHeight="1">
      <c r="B49" s="31"/>
      <c r="C49" s="26" t="s">
        <v>25</v>
      </c>
      <c r="L49" s="3" t="str">
        <f>IF(E11= "","",E11)</f>
        <v xml:space="preserve"> </v>
      </c>
      <c r="AI49" s="26" t="s">
        <v>31</v>
      </c>
      <c r="AM49" s="299" t="str">
        <f>IF(E17="","",E17)</f>
        <v>Natura Koncept s.r.o. ŘEŠENÍ VODY V KRAJINĚ</v>
      </c>
      <c r="AN49" s="300"/>
      <c r="AO49" s="300"/>
      <c r="AP49" s="300"/>
      <c r="AR49" s="31"/>
      <c r="AS49" s="301" t="s">
        <v>51</v>
      </c>
      <c r="AT49" s="302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29</v>
      </c>
      <c r="L50" s="3" t="str">
        <f>IF(E14= "Vyplň údaj","",E14)</f>
        <v/>
      </c>
      <c r="AI50" s="26" t="s">
        <v>34</v>
      </c>
      <c r="AM50" s="299" t="str">
        <f>IF(E20="","",E20)</f>
        <v xml:space="preserve"> </v>
      </c>
      <c r="AN50" s="300"/>
      <c r="AO50" s="300"/>
      <c r="AP50" s="300"/>
      <c r="AR50" s="31"/>
      <c r="AS50" s="303"/>
      <c r="AT50" s="304"/>
      <c r="BD50" s="52"/>
    </row>
    <row r="51" spans="1:91" s="1" customFormat="1" ht="10.9" customHeight="1">
      <c r="B51" s="31"/>
      <c r="AR51" s="31"/>
      <c r="AS51" s="303"/>
      <c r="AT51" s="304"/>
      <c r="BD51" s="52"/>
    </row>
    <row r="52" spans="1:91" s="1" customFormat="1" ht="29.25" customHeight="1">
      <c r="B52" s="31"/>
      <c r="C52" s="290" t="s">
        <v>52</v>
      </c>
      <c r="D52" s="291"/>
      <c r="E52" s="291"/>
      <c r="F52" s="291"/>
      <c r="G52" s="291"/>
      <c r="H52" s="53"/>
      <c r="I52" s="293" t="s">
        <v>53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2" t="s">
        <v>54</v>
      </c>
      <c r="AH52" s="291"/>
      <c r="AI52" s="291"/>
      <c r="AJ52" s="291"/>
      <c r="AK52" s="291"/>
      <c r="AL52" s="291"/>
      <c r="AM52" s="291"/>
      <c r="AN52" s="293" t="s">
        <v>55</v>
      </c>
      <c r="AO52" s="291"/>
      <c r="AP52" s="291"/>
      <c r="AQ52" s="54" t="s">
        <v>56</v>
      </c>
      <c r="AR52" s="31"/>
      <c r="AS52" s="55" t="s">
        <v>57</v>
      </c>
      <c r="AT52" s="56" t="s">
        <v>58</v>
      </c>
      <c r="AU52" s="56" t="s">
        <v>59</v>
      </c>
      <c r="AV52" s="56" t="s">
        <v>60</v>
      </c>
      <c r="AW52" s="56" t="s">
        <v>61</v>
      </c>
      <c r="AX52" s="56" t="s">
        <v>62</v>
      </c>
      <c r="AY52" s="56" t="s">
        <v>63</v>
      </c>
      <c r="AZ52" s="56" t="s">
        <v>64</v>
      </c>
      <c r="BA52" s="56" t="s">
        <v>65</v>
      </c>
      <c r="BB52" s="56" t="s">
        <v>66</v>
      </c>
      <c r="BC52" s="56" t="s">
        <v>67</v>
      </c>
      <c r="BD52" s="57" t="s">
        <v>68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4">
        <f>ROUND(AG55+AG56+SUM(AG61:AG63),2)</f>
        <v>0</v>
      </c>
      <c r="AH54" s="294"/>
      <c r="AI54" s="294"/>
      <c r="AJ54" s="294"/>
      <c r="AK54" s="294"/>
      <c r="AL54" s="294"/>
      <c r="AM54" s="294"/>
      <c r="AN54" s="295">
        <f t="shared" ref="AN54:AN63" si="0">SUM(AG54,AT54)</f>
        <v>0</v>
      </c>
      <c r="AO54" s="295"/>
      <c r="AP54" s="295"/>
      <c r="AQ54" s="63" t="s">
        <v>3</v>
      </c>
      <c r="AR54" s="59"/>
      <c r="AS54" s="64">
        <f>ROUND(AS55+AS56+SUM(AS61:AS63),2)</f>
        <v>0</v>
      </c>
      <c r="AT54" s="65">
        <f t="shared" ref="AT54:AT63" si="1">ROUND(SUM(AV54:AW54),2)</f>
        <v>0</v>
      </c>
      <c r="AU54" s="66">
        <f>ROUND(AU55+AU56+SUM(AU61:AU63),5)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ROUND(AZ55+AZ56+SUM(AZ61:AZ63),2)</f>
        <v>0</v>
      </c>
      <c r="BA54" s="65">
        <f>ROUND(BA55+BA56+SUM(BA61:BA63),2)</f>
        <v>0</v>
      </c>
      <c r="BB54" s="65">
        <f>ROUND(BB55+BB56+SUM(BB61:BB63),2)</f>
        <v>0</v>
      </c>
      <c r="BC54" s="65">
        <f>ROUND(BC55+BC56+SUM(BC61:BC63),2)</f>
        <v>0</v>
      </c>
      <c r="BD54" s="67">
        <f>ROUND(BD55+BD56+SUM(BD61:BD63),2)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20</v>
      </c>
    </row>
    <row r="55" spans="1:91" s="6" customFormat="1" ht="16.5" customHeight="1">
      <c r="A55" s="70" t="s">
        <v>75</v>
      </c>
      <c r="B55" s="71"/>
      <c r="C55" s="72"/>
      <c r="D55" s="285" t="s">
        <v>76</v>
      </c>
      <c r="E55" s="285"/>
      <c r="F55" s="285"/>
      <c r="G55" s="285"/>
      <c r="H55" s="285"/>
      <c r="I55" s="73"/>
      <c r="J55" s="285" t="s">
        <v>77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3">
        <f>'SO 00 - Přípravné a dokon...'!J30</f>
        <v>0</v>
      </c>
      <c r="AH55" s="284"/>
      <c r="AI55" s="284"/>
      <c r="AJ55" s="284"/>
      <c r="AK55" s="284"/>
      <c r="AL55" s="284"/>
      <c r="AM55" s="284"/>
      <c r="AN55" s="283">
        <f t="shared" si="0"/>
        <v>0</v>
      </c>
      <c r="AO55" s="284"/>
      <c r="AP55" s="284"/>
      <c r="AQ55" s="74" t="s">
        <v>78</v>
      </c>
      <c r="AR55" s="71"/>
      <c r="AS55" s="75">
        <v>0</v>
      </c>
      <c r="AT55" s="76">
        <f t="shared" si="1"/>
        <v>0</v>
      </c>
      <c r="AU55" s="77">
        <f>'SO 00 - Přípravné a dokon...'!P81</f>
        <v>0</v>
      </c>
      <c r="AV55" s="76">
        <f>'SO 00 - Přípravné a dokon...'!J33</f>
        <v>0</v>
      </c>
      <c r="AW55" s="76">
        <f>'SO 00 - Přípravné a dokon...'!J34</f>
        <v>0</v>
      </c>
      <c r="AX55" s="76">
        <f>'SO 00 - Přípravné a dokon...'!J35</f>
        <v>0</v>
      </c>
      <c r="AY55" s="76">
        <f>'SO 00 - Přípravné a dokon...'!J36</f>
        <v>0</v>
      </c>
      <c r="AZ55" s="76">
        <f>'SO 00 - Přípravné a dokon...'!F33</f>
        <v>0</v>
      </c>
      <c r="BA55" s="76">
        <f>'SO 00 - Přípravné a dokon...'!F34</f>
        <v>0</v>
      </c>
      <c r="BB55" s="76">
        <f>'SO 00 - Přípravné a dokon...'!F35</f>
        <v>0</v>
      </c>
      <c r="BC55" s="76">
        <f>'SO 00 - Přípravné a dokon...'!F36</f>
        <v>0</v>
      </c>
      <c r="BD55" s="78">
        <f>'SO 00 - Přípravné a dokon...'!F37</f>
        <v>0</v>
      </c>
      <c r="BT55" s="79" t="s">
        <v>79</v>
      </c>
      <c r="BV55" s="79" t="s">
        <v>73</v>
      </c>
      <c r="BW55" s="79" t="s">
        <v>80</v>
      </c>
      <c r="BX55" s="79" t="s">
        <v>5</v>
      </c>
      <c r="CL55" s="79" t="s">
        <v>20</v>
      </c>
      <c r="CM55" s="79" t="s">
        <v>81</v>
      </c>
    </row>
    <row r="56" spans="1:91" s="6" customFormat="1" ht="16.5" customHeight="1">
      <c r="B56" s="71"/>
      <c r="C56" s="72"/>
      <c r="D56" s="285" t="s">
        <v>82</v>
      </c>
      <c r="E56" s="285"/>
      <c r="F56" s="285"/>
      <c r="G56" s="285"/>
      <c r="H56" s="285"/>
      <c r="I56" s="73"/>
      <c r="J56" s="285" t="s">
        <v>83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9">
        <f>ROUND(SUM(AG57:AG60),2)</f>
        <v>0</v>
      </c>
      <c r="AH56" s="284"/>
      <c r="AI56" s="284"/>
      <c r="AJ56" s="284"/>
      <c r="AK56" s="284"/>
      <c r="AL56" s="284"/>
      <c r="AM56" s="284"/>
      <c r="AN56" s="283">
        <f t="shared" si="0"/>
        <v>0</v>
      </c>
      <c r="AO56" s="284"/>
      <c r="AP56" s="284"/>
      <c r="AQ56" s="74" t="s">
        <v>78</v>
      </c>
      <c r="AR56" s="71"/>
      <c r="AS56" s="75">
        <f>ROUND(SUM(AS57:AS60),2)</f>
        <v>0</v>
      </c>
      <c r="AT56" s="76">
        <f t="shared" si="1"/>
        <v>0</v>
      </c>
      <c r="AU56" s="77">
        <f>ROUND(SUM(AU57:AU60),5)</f>
        <v>0</v>
      </c>
      <c r="AV56" s="76">
        <f>ROUND(AZ56*L29,2)</f>
        <v>0</v>
      </c>
      <c r="AW56" s="76">
        <f>ROUND(BA56*L30,2)</f>
        <v>0</v>
      </c>
      <c r="AX56" s="76">
        <f>ROUND(BB56*L29,2)</f>
        <v>0</v>
      </c>
      <c r="AY56" s="76">
        <f>ROUND(BC56*L30,2)</f>
        <v>0</v>
      </c>
      <c r="AZ56" s="76">
        <f>ROUND(SUM(AZ57:AZ60),2)</f>
        <v>0</v>
      </c>
      <c r="BA56" s="76">
        <f>ROUND(SUM(BA57:BA60),2)</f>
        <v>0</v>
      </c>
      <c r="BB56" s="76">
        <f>ROUND(SUM(BB57:BB60),2)</f>
        <v>0</v>
      </c>
      <c r="BC56" s="76">
        <f>ROUND(SUM(BC57:BC60),2)</f>
        <v>0</v>
      </c>
      <c r="BD56" s="78">
        <f>ROUND(SUM(BD57:BD60),2)</f>
        <v>0</v>
      </c>
      <c r="BS56" s="79" t="s">
        <v>70</v>
      </c>
      <c r="BT56" s="79" t="s">
        <v>79</v>
      </c>
      <c r="BU56" s="79" t="s">
        <v>72</v>
      </c>
      <c r="BV56" s="79" t="s">
        <v>73</v>
      </c>
      <c r="BW56" s="79" t="s">
        <v>84</v>
      </c>
      <c r="BX56" s="79" t="s">
        <v>5</v>
      </c>
      <c r="CL56" s="79" t="s">
        <v>20</v>
      </c>
      <c r="CM56" s="79" t="s">
        <v>81</v>
      </c>
    </row>
    <row r="57" spans="1:91" s="3" customFormat="1" ht="16.5" customHeight="1">
      <c r="A57" s="70" t="s">
        <v>75</v>
      </c>
      <c r="B57" s="44"/>
      <c r="C57" s="9"/>
      <c r="D57" s="9"/>
      <c r="E57" s="288" t="s">
        <v>79</v>
      </c>
      <c r="F57" s="288"/>
      <c r="G57" s="288"/>
      <c r="H57" s="288"/>
      <c r="I57" s="288"/>
      <c r="J57" s="9"/>
      <c r="K57" s="288" t="s">
        <v>85</v>
      </c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6">
        <f>'1 - zemní hráz'!J32</f>
        <v>0</v>
      </c>
      <c r="AH57" s="287"/>
      <c r="AI57" s="287"/>
      <c r="AJ57" s="287"/>
      <c r="AK57" s="287"/>
      <c r="AL57" s="287"/>
      <c r="AM57" s="287"/>
      <c r="AN57" s="286">
        <f t="shared" si="0"/>
        <v>0</v>
      </c>
      <c r="AO57" s="287"/>
      <c r="AP57" s="287"/>
      <c r="AQ57" s="80" t="s">
        <v>86</v>
      </c>
      <c r="AR57" s="44"/>
      <c r="AS57" s="81">
        <v>0</v>
      </c>
      <c r="AT57" s="82">
        <f t="shared" si="1"/>
        <v>0</v>
      </c>
      <c r="AU57" s="83">
        <f>'1 - zemní hráz'!P90</f>
        <v>0</v>
      </c>
      <c r="AV57" s="82">
        <f>'1 - zemní hráz'!J35</f>
        <v>0</v>
      </c>
      <c r="AW57" s="82">
        <f>'1 - zemní hráz'!J36</f>
        <v>0</v>
      </c>
      <c r="AX57" s="82">
        <f>'1 - zemní hráz'!J37</f>
        <v>0</v>
      </c>
      <c r="AY57" s="82">
        <f>'1 - zemní hráz'!J38</f>
        <v>0</v>
      </c>
      <c r="AZ57" s="82">
        <f>'1 - zemní hráz'!F35</f>
        <v>0</v>
      </c>
      <c r="BA57" s="82">
        <f>'1 - zemní hráz'!F36</f>
        <v>0</v>
      </c>
      <c r="BB57" s="82">
        <f>'1 - zemní hráz'!F37</f>
        <v>0</v>
      </c>
      <c r="BC57" s="82">
        <f>'1 - zemní hráz'!F38</f>
        <v>0</v>
      </c>
      <c r="BD57" s="84">
        <f>'1 - zemní hráz'!F39</f>
        <v>0</v>
      </c>
      <c r="BT57" s="24" t="s">
        <v>81</v>
      </c>
      <c r="BV57" s="24" t="s">
        <v>73</v>
      </c>
      <c r="BW57" s="24" t="s">
        <v>87</v>
      </c>
      <c r="BX57" s="24" t="s">
        <v>84</v>
      </c>
      <c r="CL57" s="24" t="s">
        <v>20</v>
      </c>
    </row>
    <row r="58" spans="1:91" s="3" customFormat="1" ht="16.5" customHeight="1">
      <c r="A58" s="70" t="s">
        <v>75</v>
      </c>
      <c r="B58" s="44"/>
      <c r="C58" s="9"/>
      <c r="D58" s="9"/>
      <c r="E58" s="288" t="s">
        <v>81</v>
      </c>
      <c r="F58" s="288"/>
      <c r="G58" s="288"/>
      <c r="H58" s="288"/>
      <c r="I58" s="288"/>
      <c r="J58" s="9"/>
      <c r="K58" s="288" t="s">
        <v>88</v>
      </c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6">
        <f>'2 - základová výpust'!J32</f>
        <v>0</v>
      </c>
      <c r="AH58" s="287"/>
      <c r="AI58" s="287"/>
      <c r="AJ58" s="287"/>
      <c r="AK58" s="287"/>
      <c r="AL58" s="287"/>
      <c r="AM58" s="287"/>
      <c r="AN58" s="286">
        <f t="shared" si="0"/>
        <v>0</v>
      </c>
      <c r="AO58" s="287"/>
      <c r="AP58" s="287"/>
      <c r="AQ58" s="80" t="s">
        <v>86</v>
      </c>
      <c r="AR58" s="44"/>
      <c r="AS58" s="81">
        <v>0</v>
      </c>
      <c r="AT58" s="82">
        <f t="shared" si="1"/>
        <v>0</v>
      </c>
      <c r="AU58" s="83">
        <f>'2 - základová výpust'!P95</f>
        <v>0</v>
      </c>
      <c r="AV58" s="82">
        <f>'2 - základová výpust'!J35</f>
        <v>0</v>
      </c>
      <c r="AW58" s="82">
        <f>'2 - základová výpust'!J36</f>
        <v>0</v>
      </c>
      <c r="AX58" s="82">
        <f>'2 - základová výpust'!J37</f>
        <v>0</v>
      </c>
      <c r="AY58" s="82">
        <f>'2 - základová výpust'!J38</f>
        <v>0</v>
      </c>
      <c r="AZ58" s="82">
        <f>'2 - základová výpust'!F35</f>
        <v>0</v>
      </c>
      <c r="BA58" s="82">
        <f>'2 - základová výpust'!F36</f>
        <v>0</v>
      </c>
      <c r="BB58" s="82">
        <f>'2 - základová výpust'!F37</f>
        <v>0</v>
      </c>
      <c r="BC58" s="82">
        <f>'2 - základová výpust'!F38</f>
        <v>0</v>
      </c>
      <c r="BD58" s="84">
        <f>'2 - základová výpust'!F39</f>
        <v>0</v>
      </c>
      <c r="BT58" s="24" t="s">
        <v>81</v>
      </c>
      <c r="BV58" s="24" t="s">
        <v>73</v>
      </c>
      <c r="BW58" s="24" t="s">
        <v>89</v>
      </c>
      <c r="BX58" s="24" t="s">
        <v>84</v>
      </c>
      <c r="CL58" s="24" t="s">
        <v>20</v>
      </c>
    </row>
    <row r="59" spans="1:91" s="3" customFormat="1" ht="16.5" customHeight="1">
      <c r="A59" s="70" t="s">
        <v>75</v>
      </c>
      <c r="B59" s="44"/>
      <c r="C59" s="9"/>
      <c r="D59" s="9"/>
      <c r="E59" s="288" t="s">
        <v>90</v>
      </c>
      <c r="F59" s="288"/>
      <c r="G59" s="288"/>
      <c r="H59" s="288"/>
      <c r="I59" s="288"/>
      <c r="J59" s="9"/>
      <c r="K59" s="288" t="s">
        <v>91</v>
      </c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6">
        <f>'3 - bezpečnostní přeliv'!J32</f>
        <v>0</v>
      </c>
      <c r="AH59" s="287"/>
      <c r="AI59" s="287"/>
      <c r="AJ59" s="287"/>
      <c r="AK59" s="287"/>
      <c r="AL59" s="287"/>
      <c r="AM59" s="287"/>
      <c r="AN59" s="286">
        <f t="shared" si="0"/>
        <v>0</v>
      </c>
      <c r="AO59" s="287"/>
      <c r="AP59" s="287"/>
      <c r="AQ59" s="80" t="s">
        <v>86</v>
      </c>
      <c r="AR59" s="44"/>
      <c r="AS59" s="81">
        <v>0</v>
      </c>
      <c r="AT59" s="82">
        <f t="shared" si="1"/>
        <v>0</v>
      </c>
      <c r="AU59" s="83">
        <f>'3 - bezpečnostní přeliv'!P90</f>
        <v>0</v>
      </c>
      <c r="AV59" s="82">
        <f>'3 - bezpečnostní přeliv'!J35</f>
        <v>0</v>
      </c>
      <c r="AW59" s="82">
        <f>'3 - bezpečnostní přeliv'!J36</f>
        <v>0</v>
      </c>
      <c r="AX59" s="82">
        <f>'3 - bezpečnostní přeliv'!J37</f>
        <v>0</v>
      </c>
      <c r="AY59" s="82">
        <f>'3 - bezpečnostní přeliv'!J38</f>
        <v>0</v>
      </c>
      <c r="AZ59" s="82">
        <f>'3 - bezpečnostní přeliv'!F35</f>
        <v>0</v>
      </c>
      <c r="BA59" s="82">
        <f>'3 - bezpečnostní přeliv'!F36</f>
        <v>0</v>
      </c>
      <c r="BB59" s="82">
        <f>'3 - bezpečnostní přeliv'!F37</f>
        <v>0</v>
      </c>
      <c r="BC59" s="82">
        <f>'3 - bezpečnostní přeliv'!F38</f>
        <v>0</v>
      </c>
      <c r="BD59" s="84">
        <f>'3 - bezpečnostní přeliv'!F39</f>
        <v>0</v>
      </c>
      <c r="BT59" s="24" t="s">
        <v>81</v>
      </c>
      <c r="BV59" s="24" t="s">
        <v>73</v>
      </c>
      <c r="BW59" s="24" t="s">
        <v>92</v>
      </c>
      <c r="BX59" s="24" t="s">
        <v>84</v>
      </c>
      <c r="CL59" s="24" t="s">
        <v>20</v>
      </c>
    </row>
    <row r="60" spans="1:91" s="3" customFormat="1" ht="16.5" customHeight="1">
      <c r="A60" s="70" t="s">
        <v>75</v>
      </c>
      <c r="B60" s="44"/>
      <c r="C60" s="9"/>
      <c r="D60" s="9"/>
      <c r="E60" s="288" t="s">
        <v>93</v>
      </c>
      <c r="F60" s="288"/>
      <c r="G60" s="288"/>
      <c r="H60" s="288"/>
      <c r="I60" s="288"/>
      <c r="J60" s="9"/>
      <c r="K60" s="288" t="s">
        <v>94</v>
      </c>
      <c r="L60" s="288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6">
        <f>'4 - úpravy v zátopě'!J32</f>
        <v>0</v>
      </c>
      <c r="AH60" s="287"/>
      <c r="AI60" s="287"/>
      <c r="AJ60" s="287"/>
      <c r="AK60" s="287"/>
      <c r="AL60" s="287"/>
      <c r="AM60" s="287"/>
      <c r="AN60" s="286">
        <f t="shared" si="0"/>
        <v>0</v>
      </c>
      <c r="AO60" s="287"/>
      <c r="AP60" s="287"/>
      <c r="AQ60" s="80" t="s">
        <v>86</v>
      </c>
      <c r="AR60" s="44"/>
      <c r="AS60" s="81">
        <v>0</v>
      </c>
      <c r="AT60" s="82">
        <f t="shared" si="1"/>
        <v>0</v>
      </c>
      <c r="AU60" s="83">
        <f>'4 - úpravy v zátopě'!P89</f>
        <v>0</v>
      </c>
      <c r="AV60" s="82">
        <f>'4 - úpravy v zátopě'!J35</f>
        <v>0</v>
      </c>
      <c r="AW60" s="82">
        <f>'4 - úpravy v zátopě'!J36</f>
        <v>0</v>
      </c>
      <c r="AX60" s="82">
        <f>'4 - úpravy v zátopě'!J37</f>
        <v>0</v>
      </c>
      <c r="AY60" s="82">
        <f>'4 - úpravy v zátopě'!J38</f>
        <v>0</v>
      </c>
      <c r="AZ60" s="82">
        <f>'4 - úpravy v zátopě'!F35</f>
        <v>0</v>
      </c>
      <c r="BA60" s="82">
        <f>'4 - úpravy v zátopě'!F36</f>
        <v>0</v>
      </c>
      <c r="BB60" s="82">
        <f>'4 - úpravy v zátopě'!F37</f>
        <v>0</v>
      </c>
      <c r="BC60" s="82">
        <f>'4 - úpravy v zátopě'!F38</f>
        <v>0</v>
      </c>
      <c r="BD60" s="84">
        <f>'4 - úpravy v zátopě'!F39</f>
        <v>0</v>
      </c>
      <c r="BT60" s="24" t="s">
        <v>81</v>
      </c>
      <c r="BV60" s="24" t="s">
        <v>73</v>
      </c>
      <c r="BW60" s="24" t="s">
        <v>95</v>
      </c>
      <c r="BX60" s="24" t="s">
        <v>84</v>
      </c>
      <c r="CL60" s="24" t="s">
        <v>20</v>
      </c>
    </row>
    <row r="61" spans="1:91" s="6" customFormat="1" ht="16.5" customHeight="1">
      <c r="A61" s="70" t="s">
        <v>75</v>
      </c>
      <c r="B61" s="71"/>
      <c r="C61" s="72"/>
      <c r="D61" s="285" t="s">
        <v>96</v>
      </c>
      <c r="E61" s="285"/>
      <c r="F61" s="285"/>
      <c r="G61" s="285"/>
      <c r="H61" s="285"/>
      <c r="I61" s="73"/>
      <c r="J61" s="285" t="s">
        <v>97</v>
      </c>
      <c r="K61" s="285"/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  <c r="AE61" s="285"/>
      <c r="AF61" s="285"/>
      <c r="AG61" s="283">
        <f>'SO 02 - Novostavba Tůně I...'!J30</f>
        <v>0</v>
      </c>
      <c r="AH61" s="284"/>
      <c r="AI61" s="284"/>
      <c r="AJ61" s="284"/>
      <c r="AK61" s="284"/>
      <c r="AL61" s="284"/>
      <c r="AM61" s="284"/>
      <c r="AN61" s="283">
        <f t="shared" si="0"/>
        <v>0</v>
      </c>
      <c r="AO61" s="284"/>
      <c r="AP61" s="284"/>
      <c r="AQ61" s="74" t="s">
        <v>78</v>
      </c>
      <c r="AR61" s="71"/>
      <c r="AS61" s="75">
        <v>0</v>
      </c>
      <c r="AT61" s="76">
        <f t="shared" si="1"/>
        <v>0</v>
      </c>
      <c r="AU61" s="77">
        <f>'SO 02 - Novostavba Tůně I...'!P81</f>
        <v>0</v>
      </c>
      <c r="AV61" s="76">
        <f>'SO 02 - Novostavba Tůně I...'!J33</f>
        <v>0</v>
      </c>
      <c r="AW61" s="76">
        <f>'SO 02 - Novostavba Tůně I...'!J34</f>
        <v>0</v>
      </c>
      <c r="AX61" s="76">
        <f>'SO 02 - Novostavba Tůně I...'!J35</f>
        <v>0</v>
      </c>
      <c r="AY61" s="76">
        <f>'SO 02 - Novostavba Tůně I...'!J36</f>
        <v>0</v>
      </c>
      <c r="AZ61" s="76">
        <f>'SO 02 - Novostavba Tůně I...'!F33</f>
        <v>0</v>
      </c>
      <c r="BA61" s="76">
        <f>'SO 02 - Novostavba Tůně I...'!F34</f>
        <v>0</v>
      </c>
      <c r="BB61" s="76">
        <f>'SO 02 - Novostavba Tůně I...'!F35</f>
        <v>0</v>
      </c>
      <c r="BC61" s="76">
        <f>'SO 02 - Novostavba Tůně I...'!F36</f>
        <v>0</v>
      </c>
      <c r="BD61" s="78">
        <f>'SO 02 - Novostavba Tůně I...'!F37</f>
        <v>0</v>
      </c>
      <c r="BT61" s="79" t="s">
        <v>79</v>
      </c>
      <c r="BV61" s="79" t="s">
        <v>73</v>
      </c>
      <c r="BW61" s="79" t="s">
        <v>98</v>
      </c>
      <c r="BX61" s="79" t="s">
        <v>5</v>
      </c>
      <c r="CL61" s="79" t="s">
        <v>20</v>
      </c>
      <c r="CM61" s="79" t="s">
        <v>81</v>
      </c>
    </row>
    <row r="62" spans="1:91" s="6" customFormat="1" ht="24.75" customHeight="1">
      <c r="A62" s="70" t="s">
        <v>75</v>
      </c>
      <c r="B62" s="71"/>
      <c r="C62" s="72"/>
      <c r="D62" s="285" t="s">
        <v>99</v>
      </c>
      <c r="E62" s="285"/>
      <c r="F62" s="285"/>
      <c r="G62" s="285"/>
      <c r="H62" s="285"/>
      <c r="I62" s="73"/>
      <c r="J62" s="285" t="s">
        <v>100</v>
      </c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3">
        <f>'SO 03 - Revitalizace část...'!J30</f>
        <v>0</v>
      </c>
      <c r="AH62" s="284"/>
      <c r="AI62" s="284"/>
      <c r="AJ62" s="284"/>
      <c r="AK62" s="284"/>
      <c r="AL62" s="284"/>
      <c r="AM62" s="284"/>
      <c r="AN62" s="283">
        <f t="shared" si="0"/>
        <v>0</v>
      </c>
      <c r="AO62" s="284"/>
      <c r="AP62" s="284"/>
      <c r="AQ62" s="74" t="s">
        <v>78</v>
      </c>
      <c r="AR62" s="71"/>
      <c r="AS62" s="75">
        <v>0</v>
      </c>
      <c r="AT62" s="76">
        <f t="shared" si="1"/>
        <v>0</v>
      </c>
      <c r="AU62" s="77">
        <f>'SO 03 - Revitalizace část...'!P81</f>
        <v>0</v>
      </c>
      <c r="AV62" s="76">
        <f>'SO 03 - Revitalizace část...'!J33</f>
        <v>0</v>
      </c>
      <c r="AW62" s="76">
        <f>'SO 03 - Revitalizace část...'!J34</f>
        <v>0</v>
      </c>
      <c r="AX62" s="76">
        <f>'SO 03 - Revitalizace část...'!J35</f>
        <v>0</v>
      </c>
      <c r="AY62" s="76">
        <f>'SO 03 - Revitalizace část...'!J36</f>
        <v>0</v>
      </c>
      <c r="AZ62" s="76">
        <f>'SO 03 - Revitalizace část...'!F33</f>
        <v>0</v>
      </c>
      <c r="BA62" s="76">
        <f>'SO 03 - Revitalizace část...'!F34</f>
        <v>0</v>
      </c>
      <c r="BB62" s="76">
        <f>'SO 03 - Revitalizace část...'!F35</f>
        <v>0</v>
      </c>
      <c r="BC62" s="76">
        <f>'SO 03 - Revitalizace část...'!F36</f>
        <v>0</v>
      </c>
      <c r="BD62" s="78">
        <f>'SO 03 - Revitalizace část...'!F37</f>
        <v>0</v>
      </c>
      <c r="BT62" s="79" t="s">
        <v>79</v>
      </c>
      <c r="BV62" s="79" t="s">
        <v>73</v>
      </c>
      <c r="BW62" s="79" t="s">
        <v>101</v>
      </c>
      <c r="BX62" s="79" t="s">
        <v>5</v>
      </c>
      <c r="CL62" s="79" t="s">
        <v>20</v>
      </c>
      <c r="CM62" s="79" t="s">
        <v>81</v>
      </c>
    </row>
    <row r="63" spans="1:91" s="6" customFormat="1" ht="16.5" customHeight="1">
      <c r="A63" s="70" t="s">
        <v>75</v>
      </c>
      <c r="B63" s="71"/>
      <c r="C63" s="72"/>
      <c r="D63" s="285" t="s">
        <v>102</v>
      </c>
      <c r="E63" s="285"/>
      <c r="F63" s="285"/>
      <c r="G63" s="285"/>
      <c r="H63" s="285"/>
      <c r="I63" s="73"/>
      <c r="J63" s="285" t="s">
        <v>103</v>
      </c>
      <c r="K63" s="285"/>
      <c r="L63" s="285"/>
      <c r="M63" s="285"/>
      <c r="N63" s="285"/>
      <c r="O63" s="285"/>
      <c r="P63" s="285"/>
      <c r="Q63" s="285"/>
      <c r="R63" s="285"/>
      <c r="S63" s="285"/>
      <c r="T63" s="285"/>
      <c r="U63" s="285"/>
      <c r="V63" s="285"/>
      <c r="W63" s="285"/>
      <c r="X63" s="285"/>
      <c r="Y63" s="285"/>
      <c r="Z63" s="285"/>
      <c r="AA63" s="285"/>
      <c r="AB63" s="285"/>
      <c r="AC63" s="285"/>
      <c r="AD63" s="285"/>
      <c r="AE63" s="285"/>
      <c r="AF63" s="285"/>
      <c r="AG63" s="283">
        <f>'VON - Vedlejší a ostatní ...'!J30</f>
        <v>0</v>
      </c>
      <c r="AH63" s="284"/>
      <c r="AI63" s="284"/>
      <c r="AJ63" s="284"/>
      <c r="AK63" s="284"/>
      <c r="AL63" s="284"/>
      <c r="AM63" s="284"/>
      <c r="AN63" s="283">
        <f t="shared" si="0"/>
        <v>0</v>
      </c>
      <c r="AO63" s="284"/>
      <c r="AP63" s="284"/>
      <c r="AQ63" s="74" t="s">
        <v>102</v>
      </c>
      <c r="AR63" s="71"/>
      <c r="AS63" s="85">
        <v>0</v>
      </c>
      <c r="AT63" s="86">
        <f t="shared" si="1"/>
        <v>0</v>
      </c>
      <c r="AU63" s="87">
        <f>'VON - Vedlejší a ostatní ...'!P84</f>
        <v>0</v>
      </c>
      <c r="AV63" s="86">
        <f>'VON - Vedlejší a ostatní ...'!J33</f>
        <v>0</v>
      </c>
      <c r="AW63" s="86">
        <f>'VON - Vedlejší a ostatní ...'!J34</f>
        <v>0</v>
      </c>
      <c r="AX63" s="86">
        <f>'VON - Vedlejší a ostatní ...'!J35</f>
        <v>0</v>
      </c>
      <c r="AY63" s="86">
        <f>'VON - Vedlejší a ostatní ...'!J36</f>
        <v>0</v>
      </c>
      <c r="AZ63" s="86">
        <f>'VON - Vedlejší a ostatní ...'!F33</f>
        <v>0</v>
      </c>
      <c r="BA63" s="86">
        <f>'VON - Vedlejší a ostatní ...'!F34</f>
        <v>0</v>
      </c>
      <c r="BB63" s="86">
        <f>'VON - Vedlejší a ostatní ...'!F35</f>
        <v>0</v>
      </c>
      <c r="BC63" s="86">
        <f>'VON - Vedlejší a ostatní ...'!F36</f>
        <v>0</v>
      </c>
      <c r="BD63" s="88">
        <f>'VON - Vedlejší a ostatní ...'!F37</f>
        <v>0</v>
      </c>
      <c r="BT63" s="79" t="s">
        <v>79</v>
      </c>
      <c r="BV63" s="79" t="s">
        <v>73</v>
      </c>
      <c r="BW63" s="79" t="s">
        <v>104</v>
      </c>
      <c r="BX63" s="79" t="s">
        <v>5</v>
      </c>
      <c r="CL63" s="79" t="s">
        <v>20</v>
      </c>
      <c r="CM63" s="79" t="s">
        <v>81</v>
      </c>
    </row>
    <row r="64" spans="1:91" s="1" customFormat="1" ht="30" customHeight="1">
      <c r="B64" s="31"/>
      <c r="AR64" s="31"/>
    </row>
    <row r="65" spans="2:44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31"/>
    </row>
  </sheetData>
  <mergeCells count="74"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AG54:AM54"/>
    <mergeCell ref="AN54:AP54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E58:I58"/>
    <mergeCell ref="K58:AF58"/>
    <mergeCell ref="AN59:AP59"/>
    <mergeCell ref="AG59:AM59"/>
    <mergeCell ref="E59:I59"/>
    <mergeCell ref="K59:AF59"/>
    <mergeCell ref="E60:I60"/>
    <mergeCell ref="K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W30:AE30"/>
    <mergeCell ref="AK30:AO30"/>
    <mergeCell ref="L30:P30"/>
    <mergeCell ref="W31:AE31"/>
    <mergeCell ref="AN62:AP62"/>
    <mergeCell ref="AG62:AM62"/>
    <mergeCell ref="AN60:AP60"/>
    <mergeCell ref="AG60:AM60"/>
    <mergeCell ref="AG58:AM58"/>
    <mergeCell ref="AN58:AP58"/>
    <mergeCell ref="L45:AO45"/>
    <mergeCell ref="AM47:AN47"/>
    <mergeCell ref="AM49:AP4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5" location="'SO 00 - Přípravné a dokon...'!C2" display="/" xr:uid="{00000000-0004-0000-0000-000000000000}"/>
    <hyperlink ref="A57" location="'1 - zemní hráz'!C2" display="/" xr:uid="{00000000-0004-0000-0000-000001000000}"/>
    <hyperlink ref="A58" location="'2 - základová výpust'!C2" display="/" xr:uid="{00000000-0004-0000-0000-000002000000}"/>
    <hyperlink ref="A59" location="'3 - bezpečnostní přeliv'!C2" display="/" xr:uid="{00000000-0004-0000-0000-000003000000}"/>
    <hyperlink ref="A60" location="'4 - úpravy v zátopě'!C2" display="/" xr:uid="{00000000-0004-0000-0000-000004000000}"/>
    <hyperlink ref="A61" location="'SO 02 - Novostavba Tůně I...'!C2" display="/" xr:uid="{00000000-0004-0000-0000-000005000000}"/>
    <hyperlink ref="A62" location="'SO 03 - Revitalizace část...'!C2" display="/" xr:uid="{00000000-0004-0000-0000-000006000000}"/>
    <hyperlink ref="A63" location="'VO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4" customFormat="1" ht="45" customHeight="1">
      <c r="B3" s="187"/>
      <c r="C3" s="310" t="s">
        <v>637</v>
      </c>
      <c r="D3" s="310"/>
      <c r="E3" s="310"/>
      <c r="F3" s="310"/>
      <c r="G3" s="310"/>
      <c r="H3" s="310"/>
      <c r="I3" s="310"/>
      <c r="J3" s="310"/>
      <c r="K3" s="188"/>
    </row>
    <row r="4" spans="2:11" customFormat="1" ht="25.5" customHeight="1">
      <c r="B4" s="189"/>
      <c r="C4" s="311" t="s">
        <v>638</v>
      </c>
      <c r="D4" s="311"/>
      <c r="E4" s="311"/>
      <c r="F4" s="311"/>
      <c r="G4" s="311"/>
      <c r="H4" s="311"/>
      <c r="I4" s="311"/>
      <c r="J4" s="311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09" t="s">
        <v>639</v>
      </c>
      <c r="D6" s="309"/>
      <c r="E6" s="309"/>
      <c r="F6" s="309"/>
      <c r="G6" s="309"/>
      <c r="H6" s="309"/>
      <c r="I6" s="309"/>
      <c r="J6" s="309"/>
      <c r="K6" s="190"/>
    </row>
    <row r="7" spans="2:11" customFormat="1" ht="15" customHeight="1">
      <c r="B7" s="193"/>
      <c r="C7" s="309" t="s">
        <v>640</v>
      </c>
      <c r="D7" s="309"/>
      <c r="E7" s="309"/>
      <c r="F7" s="309"/>
      <c r="G7" s="309"/>
      <c r="H7" s="309"/>
      <c r="I7" s="309"/>
      <c r="J7" s="309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09" t="s">
        <v>641</v>
      </c>
      <c r="D9" s="309"/>
      <c r="E9" s="309"/>
      <c r="F9" s="309"/>
      <c r="G9" s="309"/>
      <c r="H9" s="309"/>
      <c r="I9" s="309"/>
      <c r="J9" s="309"/>
      <c r="K9" s="190"/>
    </row>
    <row r="10" spans="2:11" customFormat="1" ht="15" customHeight="1">
      <c r="B10" s="193"/>
      <c r="C10" s="192"/>
      <c r="D10" s="309" t="s">
        <v>642</v>
      </c>
      <c r="E10" s="309"/>
      <c r="F10" s="309"/>
      <c r="G10" s="309"/>
      <c r="H10" s="309"/>
      <c r="I10" s="309"/>
      <c r="J10" s="309"/>
      <c r="K10" s="190"/>
    </row>
    <row r="11" spans="2:11" customFormat="1" ht="15" customHeight="1">
      <c r="B11" s="193"/>
      <c r="C11" s="194"/>
      <c r="D11" s="309" t="s">
        <v>643</v>
      </c>
      <c r="E11" s="309"/>
      <c r="F11" s="309"/>
      <c r="G11" s="309"/>
      <c r="H11" s="309"/>
      <c r="I11" s="309"/>
      <c r="J11" s="309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644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09" t="s">
        <v>645</v>
      </c>
      <c r="E15" s="309"/>
      <c r="F15" s="309"/>
      <c r="G15" s="309"/>
      <c r="H15" s="309"/>
      <c r="I15" s="309"/>
      <c r="J15" s="309"/>
      <c r="K15" s="190"/>
    </row>
    <row r="16" spans="2:11" customFormat="1" ht="15" customHeight="1">
      <c r="B16" s="193"/>
      <c r="C16" s="194"/>
      <c r="D16" s="309" t="s">
        <v>646</v>
      </c>
      <c r="E16" s="309"/>
      <c r="F16" s="309"/>
      <c r="G16" s="309"/>
      <c r="H16" s="309"/>
      <c r="I16" s="309"/>
      <c r="J16" s="309"/>
      <c r="K16" s="190"/>
    </row>
    <row r="17" spans="2:11" customFormat="1" ht="15" customHeight="1">
      <c r="B17" s="193"/>
      <c r="C17" s="194"/>
      <c r="D17" s="309" t="s">
        <v>647</v>
      </c>
      <c r="E17" s="309"/>
      <c r="F17" s="309"/>
      <c r="G17" s="309"/>
      <c r="H17" s="309"/>
      <c r="I17" s="309"/>
      <c r="J17" s="309"/>
      <c r="K17" s="190"/>
    </row>
    <row r="18" spans="2:11" customFormat="1" ht="15" customHeight="1">
      <c r="B18" s="193"/>
      <c r="C18" s="194"/>
      <c r="D18" s="194"/>
      <c r="E18" s="196" t="s">
        <v>78</v>
      </c>
      <c r="F18" s="309" t="s">
        <v>648</v>
      </c>
      <c r="G18" s="309"/>
      <c r="H18" s="309"/>
      <c r="I18" s="309"/>
      <c r="J18" s="309"/>
      <c r="K18" s="190"/>
    </row>
    <row r="19" spans="2:11" customFormat="1" ht="15" customHeight="1">
      <c r="B19" s="193"/>
      <c r="C19" s="194"/>
      <c r="D19" s="194"/>
      <c r="E19" s="196" t="s">
        <v>649</v>
      </c>
      <c r="F19" s="309" t="s">
        <v>650</v>
      </c>
      <c r="G19" s="309"/>
      <c r="H19" s="309"/>
      <c r="I19" s="309"/>
      <c r="J19" s="309"/>
      <c r="K19" s="190"/>
    </row>
    <row r="20" spans="2:11" customFormat="1" ht="15" customHeight="1">
      <c r="B20" s="193"/>
      <c r="C20" s="194"/>
      <c r="D20" s="194"/>
      <c r="E20" s="196" t="s">
        <v>651</v>
      </c>
      <c r="F20" s="309" t="s">
        <v>652</v>
      </c>
      <c r="G20" s="309"/>
      <c r="H20" s="309"/>
      <c r="I20" s="309"/>
      <c r="J20" s="309"/>
      <c r="K20" s="190"/>
    </row>
    <row r="21" spans="2:11" customFormat="1" ht="15" customHeight="1">
      <c r="B21" s="193"/>
      <c r="C21" s="194"/>
      <c r="D21" s="194"/>
      <c r="E21" s="196" t="s">
        <v>102</v>
      </c>
      <c r="F21" s="309" t="s">
        <v>103</v>
      </c>
      <c r="G21" s="309"/>
      <c r="H21" s="309"/>
      <c r="I21" s="309"/>
      <c r="J21" s="309"/>
      <c r="K21" s="190"/>
    </row>
    <row r="22" spans="2:11" customFormat="1" ht="15" customHeight="1">
      <c r="B22" s="193"/>
      <c r="C22" s="194"/>
      <c r="D22" s="194"/>
      <c r="E22" s="196" t="s">
        <v>653</v>
      </c>
      <c r="F22" s="309" t="s">
        <v>654</v>
      </c>
      <c r="G22" s="309"/>
      <c r="H22" s="309"/>
      <c r="I22" s="309"/>
      <c r="J22" s="309"/>
      <c r="K22" s="190"/>
    </row>
    <row r="23" spans="2:11" customFormat="1" ht="15" customHeight="1">
      <c r="B23" s="193"/>
      <c r="C23" s="194"/>
      <c r="D23" s="194"/>
      <c r="E23" s="196" t="s">
        <v>86</v>
      </c>
      <c r="F23" s="309" t="s">
        <v>655</v>
      </c>
      <c r="G23" s="309"/>
      <c r="H23" s="309"/>
      <c r="I23" s="309"/>
      <c r="J23" s="309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09" t="s">
        <v>656</v>
      </c>
      <c r="D25" s="309"/>
      <c r="E25" s="309"/>
      <c r="F25" s="309"/>
      <c r="G25" s="309"/>
      <c r="H25" s="309"/>
      <c r="I25" s="309"/>
      <c r="J25" s="309"/>
      <c r="K25" s="190"/>
    </row>
    <row r="26" spans="2:11" customFormat="1" ht="15" customHeight="1">
      <c r="B26" s="193"/>
      <c r="C26" s="309" t="s">
        <v>657</v>
      </c>
      <c r="D26" s="309"/>
      <c r="E26" s="309"/>
      <c r="F26" s="309"/>
      <c r="G26" s="309"/>
      <c r="H26" s="309"/>
      <c r="I26" s="309"/>
      <c r="J26" s="309"/>
      <c r="K26" s="190"/>
    </row>
    <row r="27" spans="2:11" customFormat="1" ht="15" customHeight="1">
      <c r="B27" s="193"/>
      <c r="C27" s="192"/>
      <c r="D27" s="309" t="s">
        <v>658</v>
      </c>
      <c r="E27" s="309"/>
      <c r="F27" s="309"/>
      <c r="G27" s="309"/>
      <c r="H27" s="309"/>
      <c r="I27" s="309"/>
      <c r="J27" s="309"/>
      <c r="K27" s="190"/>
    </row>
    <row r="28" spans="2:11" customFormat="1" ht="15" customHeight="1">
      <c r="B28" s="193"/>
      <c r="C28" s="194"/>
      <c r="D28" s="309" t="s">
        <v>659</v>
      </c>
      <c r="E28" s="309"/>
      <c r="F28" s="309"/>
      <c r="G28" s="309"/>
      <c r="H28" s="309"/>
      <c r="I28" s="309"/>
      <c r="J28" s="309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09" t="s">
        <v>660</v>
      </c>
      <c r="E30" s="309"/>
      <c r="F30" s="309"/>
      <c r="G30" s="309"/>
      <c r="H30" s="309"/>
      <c r="I30" s="309"/>
      <c r="J30" s="309"/>
      <c r="K30" s="190"/>
    </row>
    <row r="31" spans="2:11" customFormat="1" ht="15" customHeight="1">
      <c r="B31" s="193"/>
      <c r="C31" s="194"/>
      <c r="D31" s="309" t="s">
        <v>661</v>
      </c>
      <c r="E31" s="309"/>
      <c r="F31" s="309"/>
      <c r="G31" s="309"/>
      <c r="H31" s="309"/>
      <c r="I31" s="309"/>
      <c r="J31" s="309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09" t="s">
        <v>662</v>
      </c>
      <c r="E33" s="309"/>
      <c r="F33" s="309"/>
      <c r="G33" s="309"/>
      <c r="H33" s="309"/>
      <c r="I33" s="309"/>
      <c r="J33" s="309"/>
      <c r="K33" s="190"/>
    </row>
    <row r="34" spans="2:11" customFormat="1" ht="15" customHeight="1">
      <c r="B34" s="193"/>
      <c r="C34" s="194"/>
      <c r="D34" s="309" t="s">
        <v>663</v>
      </c>
      <c r="E34" s="309"/>
      <c r="F34" s="309"/>
      <c r="G34" s="309"/>
      <c r="H34" s="309"/>
      <c r="I34" s="309"/>
      <c r="J34" s="309"/>
      <c r="K34" s="190"/>
    </row>
    <row r="35" spans="2:11" customFormat="1" ht="15" customHeight="1">
      <c r="B35" s="193"/>
      <c r="C35" s="194"/>
      <c r="D35" s="309" t="s">
        <v>664</v>
      </c>
      <c r="E35" s="309"/>
      <c r="F35" s="309"/>
      <c r="G35" s="309"/>
      <c r="H35" s="309"/>
      <c r="I35" s="309"/>
      <c r="J35" s="309"/>
      <c r="K35" s="190"/>
    </row>
    <row r="36" spans="2:11" customFormat="1" ht="15" customHeight="1">
      <c r="B36" s="193"/>
      <c r="C36" s="194"/>
      <c r="D36" s="192"/>
      <c r="E36" s="195" t="s">
        <v>115</v>
      </c>
      <c r="F36" s="192"/>
      <c r="G36" s="309" t="s">
        <v>665</v>
      </c>
      <c r="H36" s="309"/>
      <c r="I36" s="309"/>
      <c r="J36" s="309"/>
      <c r="K36" s="190"/>
    </row>
    <row r="37" spans="2:11" customFormat="1" ht="30.75" customHeight="1">
      <c r="B37" s="193"/>
      <c r="C37" s="194"/>
      <c r="D37" s="192"/>
      <c r="E37" s="195" t="s">
        <v>666</v>
      </c>
      <c r="F37" s="192"/>
      <c r="G37" s="309" t="s">
        <v>667</v>
      </c>
      <c r="H37" s="309"/>
      <c r="I37" s="309"/>
      <c r="J37" s="309"/>
      <c r="K37" s="190"/>
    </row>
    <row r="38" spans="2:11" customFormat="1" ht="15" customHeight="1">
      <c r="B38" s="193"/>
      <c r="C38" s="194"/>
      <c r="D38" s="192"/>
      <c r="E38" s="195" t="s">
        <v>52</v>
      </c>
      <c r="F38" s="192"/>
      <c r="G38" s="309" t="s">
        <v>668</v>
      </c>
      <c r="H38" s="309"/>
      <c r="I38" s="309"/>
      <c r="J38" s="309"/>
      <c r="K38" s="190"/>
    </row>
    <row r="39" spans="2:11" customFormat="1" ht="15" customHeight="1">
      <c r="B39" s="193"/>
      <c r="C39" s="194"/>
      <c r="D39" s="192"/>
      <c r="E39" s="195" t="s">
        <v>53</v>
      </c>
      <c r="F39" s="192"/>
      <c r="G39" s="309" t="s">
        <v>669</v>
      </c>
      <c r="H39" s="309"/>
      <c r="I39" s="309"/>
      <c r="J39" s="309"/>
      <c r="K39" s="190"/>
    </row>
    <row r="40" spans="2:11" customFormat="1" ht="15" customHeight="1">
      <c r="B40" s="193"/>
      <c r="C40" s="194"/>
      <c r="D40" s="192"/>
      <c r="E40" s="195" t="s">
        <v>116</v>
      </c>
      <c r="F40" s="192"/>
      <c r="G40" s="309" t="s">
        <v>670</v>
      </c>
      <c r="H40" s="309"/>
      <c r="I40" s="309"/>
      <c r="J40" s="309"/>
      <c r="K40" s="190"/>
    </row>
    <row r="41" spans="2:11" customFormat="1" ht="15" customHeight="1">
      <c r="B41" s="193"/>
      <c r="C41" s="194"/>
      <c r="D41" s="192"/>
      <c r="E41" s="195" t="s">
        <v>117</v>
      </c>
      <c r="F41" s="192"/>
      <c r="G41" s="309" t="s">
        <v>671</v>
      </c>
      <c r="H41" s="309"/>
      <c r="I41" s="309"/>
      <c r="J41" s="309"/>
      <c r="K41" s="190"/>
    </row>
    <row r="42" spans="2:11" customFormat="1" ht="15" customHeight="1">
      <c r="B42" s="193"/>
      <c r="C42" s="194"/>
      <c r="D42" s="192"/>
      <c r="E42" s="195" t="s">
        <v>672</v>
      </c>
      <c r="F42" s="192"/>
      <c r="G42" s="309" t="s">
        <v>673</v>
      </c>
      <c r="H42" s="309"/>
      <c r="I42" s="309"/>
      <c r="J42" s="309"/>
      <c r="K42" s="190"/>
    </row>
    <row r="43" spans="2:11" customFormat="1" ht="15" customHeight="1">
      <c r="B43" s="193"/>
      <c r="C43" s="194"/>
      <c r="D43" s="192"/>
      <c r="E43" s="195"/>
      <c r="F43" s="192"/>
      <c r="G43" s="309" t="s">
        <v>674</v>
      </c>
      <c r="H43" s="309"/>
      <c r="I43" s="309"/>
      <c r="J43" s="309"/>
      <c r="K43" s="190"/>
    </row>
    <row r="44" spans="2:11" customFormat="1" ht="15" customHeight="1">
      <c r="B44" s="193"/>
      <c r="C44" s="194"/>
      <c r="D44" s="192"/>
      <c r="E44" s="195" t="s">
        <v>675</v>
      </c>
      <c r="F44" s="192"/>
      <c r="G44" s="309" t="s">
        <v>676</v>
      </c>
      <c r="H44" s="309"/>
      <c r="I44" s="309"/>
      <c r="J44" s="309"/>
      <c r="K44" s="190"/>
    </row>
    <row r="45" spans="2:11" customFormat="1" ht="15" customHeight="1">
      <c r="B45" s="193"/>
      <c r="C45" s="194"/>
      <c r="D45" s="192"/>
      <c r="E45" s="195" t="s">
        <v>119</v>
      </c>
      <c r="F45" s="192"/>
      <c r="G45" s="309" t="s">
        <v>677</v>
      </c>
      <c r="H45" s="309"/>
      <c r="I45" s="309"/>
      <c r="J45" s="309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09" t="s">
        <v>678</v>
      </c>
      <c r="E47" s="309"/>
      <c r="F47" s="309"/>
      <c r="G47" s="309"/>
      <c r="H47" s="309"/>
      <c r="I47" s="309"/>
      <c r="J47" s="309"/>
      <c r="K47" s="190"/>
    </row>
    <row r="48" spans="2:11" customFormat="1" ht="15" customHeight="1">
      <c r="B48" s="193"/>
      <c r="C48" s="194"/>
      <c r="D48" s="194"/>
      <c r="E48" s="309" t="s">
        <v>679</v>
      </c>
      <c r="F48" s="309"/>
      <c r="G48" s="309"/>
      <c r="H48" s="309"/>
      <c r="I48" s="309"/>
      <c r="J48" s="309"/>
      <c r="K48" s="190"/>
    </row>
    <row r="49" spans="2:11" customFormat="1" ht="15" customHeight="1">
      <c r="B49" s="193"/>
      <c r="C49" s="194"/>
      <c r="D49" s="194"/>
      <c r="E49" s="309" t="s">
        <v>680</v>
      </c>
      <c r="F49" s="309"/>
      <c r="G49" s="309"/>
      <c r="H49" s="309"/>
      <c r="I49" s="309"/>
      <c r="J49" s="309"/>
      <c r="K49" s="190"/>
    </row>
    <row r="50" spans="2:11" customFormat="1" ht="15" customHeight="1">
      <c r="B50" s="193"/>
      <c r="C50" s="194"/>
      <c r="D50" s="194"/>
      <c r="E50" s="309" t="s">
        <v>681</v>
      </c>
      <c r="F50" s="309"/>
      <c r="G50" s="309"/>
      <c r="H50" s="309"/>
      <c r="I50" s="309"/>
      <c r="J50" s="309"/>
      <c r="K50" s="190"/>
    </row>
    <row r="51" spans="2:11" customFormat="1" ht="15" customHeight="1">
      <c r="B51" s="193"/>
      <c r="C51" s="194"/>
      <c r="D51" s="309" t="s">
        <v>682</v>
      </c>
      <c r="E51" s="309"/>
      <c r="F51" s="309"/>
      <c r="G51" s="309"/>
      <c r="H51" s="309"/>
      <c r="I51" s="309"/>
      <c r="J51" s="309"/>
      <c r="K51" s="190"/>
    </row>
    <row r="52" spans="2:11" customFormat="1" ht="25.5" customHeight="1">
      <c r="B52" s="189"/>
      <c r="C52" s="311" t="s">
        <v>683</v>
      </c>
      <c r="D52" s="311"/>
      <c r="E52" s="311"/>
      <c r="F52" s="311"/>
      <c r="G52" s="311"/>
      <c r="H52" s="311"/>
      <c r="I52" s="311"/>
      <c r="J52" s="311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09" t="s">
        <v>684</v>
      </c>
      <c r="D54" s="309"/>
      <c r="E54" s="309"/>
      <c r="F54" s="309"/>
      <c r="G54" s="309"/>
      <c r="H54" s="309"/>
      <c r="I54" s="309"/>
      <c r="J54" s="309"/>
      <c r="K54" s="190"/>
    </row>
    <row r="55" spans="2:11" customFormat="1" ht="15" customHeight="1">
      <c r="B55" s="189"/>
      <c r="C55" s="309" t="s">
        <v>685</v>
      </c>
      <c r="D55" s="309"/>
      <c r="E55" s="309"/>
      <c r="F55" s="309"/>
      <c r="G55" s="309"/>
      <c r="H55" s="309"/>
      <c r="I55" s="309"/>
      <c r="J55" s="309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09" t="s">
        <v>686</v>
      </c>
      <c r="D57" s="309"/>
      <c r="E57" s="309"/>
      <c r="F57" s="309"/>
      <c r="G57" s="309"/>
      <c r="H57" s="309"/>
      <c r="I57" s="309"/>
      <c r="J57" s="309"/>
      <c r="K57" s="190"/>
    </row>
    <row r="58" spans="2:11" customFormat="1" ht="15" customHeight="1">
      <c r="B58" s="189"/>
      <c r="C58" s="194"/>
      <c r="D58" s="309" t="s">
        <v>687</v>
      </c>
      <c r="E58" s="309"/>
      <c r="F58" s="309"/>
      <c r="G58" s="309"/>
      <c r="H58" s="309"/>
      <c r="I58" s="309"/>
      <c r="J58" s="309"/>
      <c r="K58" s="190"/>
    </row>
    <row r="59" spans="2:11" customFormat="1" ht="15" customHeight="1">
      <c r="B59" s="189"/>
      <c r="C59" s="194"/>
      <c r="D59" s="309" t="s">
        <v>688</v>
      </c>
      <c r="E59" s="309"/>
      <c r="F59" s="309"/>
      <c r="G59" s="309"/>
      <c r="H59" s="309"/>
      <c r="I59" s="309"/>
      <c r="J59" s="309"/>
      <c r="K59" s="190"/>
    </row>
    <row r="60" spans="2:11" customFormat="1" ht="15" customHeight="1">
      <c r="B60" s="189"/>
      <c r="C60" s="194"/>
      <c r="D60" s="309" t="s">
        <v>689</v>
      </c>
      <c r="E60" s="309"/>
      <c r="F60" s="309"/>
      <c r="G60" s="309"/>
      <c r="H60" s="309"/>
      <c r="I60" s="309"/>
      <c r="J60" s="309"/>
      <c r="K60" s="190"/>
    </row>
    <row r="61" spans="2:11" customFormat="1" ht="15" customHeight="1">
      <c r="B61" s="189"/>
      <c r="C61" s="194"/>
      <c r="D61" s="309" t="s">
        <v>690</v>
      </c>
      <c r="E61" s="309"/>
      <c r="F61" s="309"/>
      <c r="G61" s="309"/>
      <c r="H61" s="309"/>
      <c r="I61" s="309"/>
      <c r="J61" s="309"/>
      <c r="K61" s="190"/>
    </row>
    <row r="62" spans="2:11" customFormat="1" ht="15" customHeight="1">
      <c r="B62" s="189"/>
      <c r="C62" s="194"/>
      <c r="D62" s="313" t="s">
        <v>691</v>
      </c>
      <c r="E62" s="313"/>
      <c r="F62" s="313"/>
      <c r="G62" s="313"/>
      <c r="H62" s="313"/>
      <c r="I62" s="313"/>
      <c r="J62" s="313"/>
      <c r="K62" s="190"/>
    </row>
    <row r="63" spans="2:11" customFormat="1" ht="15" customHeight="1">
      <c r="B63" s="189"/>
      <c r="C63" s="194"/>
      <c r="D63" s="309" t="s">
        <v>692</v>
      </c>
      <c r="E63" s="309"/>
      <c r="F63" s="309"/>
      <c r="G63" s="309"/>
      <c r="H63" s="309"/>
      <c r="I63" s="309"/>
      <c r="J63" s="309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09" t="s">
        <v>693</v>
      </c>
      <c r="E65" s="309"/>
      <c r="F65" s="309"/>
      <c r="G65" s="309"/>
      <c r="H65" s="309"/>
      <c r="I65" s="309"/>
      <c r="J65" s="309"/>
      <c r="K65" s="190"/>
    </row>
    <row r="66" spans="2:11" customFormat="1" ht="15" customHeight="1">
      <c r="B66" s="189"/>
      <c r="C66" s="194"/>
      <c r="D66" s="313" t="s">
        <v>694</v>
      </c>
      <c r="E66" s="313"/>
      <c r="F66" s="313"/>
      <c r="G66" s="313"/>
      <c r="H66" s="313"/>
      <c r="I66" s="313"/>
      <c r="J66" s="313"/>
      <c r="K66" s="190"/>
    </row>
    <row r="67" spans="2:11" customFormat="1" ht="15" customHeight="1">
      <c r="B67" s="189"/>
      <c r="C67" s="194"/>
      <c r="D67" s="309" t="s">
        <v>695</v>
      </c>
      <c r="E67" s="309"/>
      <c r="F67" s="309"/>
      <c r="G67" s="309"/>
      <c r="H67" s="309"/>
      <c r="I67" s="309"/>
      <c r="J67" s="309"/>
      <c r="K67" s="190"/>
    </row>
    <row r="68" spans="2:11" customFormat="1" ht="15" customHeight="1">
      <c r="B68" s="189"/>
      <c r="C68" s="194"/>
      <c r="D68" s="309" t="s">
        <v>696</v>
      </c>
      <c r="E68" s="309"/>
      <c r="F68" s="309"/>
      <c r="G68" s="309"/>
      <c r="H68" s="309"/>
      <c r="I68" s="309"/>
      <c r="J68" s="309"/>
      <c r="K68" s="190"/>
    </row>
    <row r="69" spans="2:11" customFormat="1" ht="15" customHeight="1">
      <c r="B69" s="189"/>
      <c r="C69" s="194"/>
      <c r="D69" s="309" t="s">
        <v>697</v>
      </c>
      <c r="E69" s="309"/>
      <c r="F69" s="309"/>
      <c r="G69" s="309"/>
      <c r="H69" s="309"/>
      <c r="I69" s="309"/>
      <c r="J69" s="309"/>
      <c r="K69" s="190"/>
    </row>
    <row r="70" spans="2:11" customFormat="1" ht="15" customHeight="1">
      <c r="B70" s="189"/>
      <c r="C70" s="194"/>
      <c r="D70" s="309" t="s">
        <v>698</v>
      </c>
      <c r="E70" s="309"/>
      <c r="F70" s="309"/>
      <c r="G70" s="309"/>
      <c r="H70" s="309"/>
      <c r="I70" s="309"/>
      <c r="J70" s="309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12" t="s">
        <v>699</v>
      </c>
      <c r="D75" s="312"/>
      <c r="E75" s="312"/>
      <c r="F75" s="312"/>
      <c r="G75" s="312"/>
      <c r="H75" s="312"/>
      <c r="I75" s="312"/>
      <c r="J75" s="312"/>
      <c r="K75" s="207"/>
    </row>
    <row r="76" spans="2:11" customFormat="1" ht="17.25" customHeight="1">
      <c r="B76" s="206"/>
      <c r="C76" s="208" t="s">
        <v>700</v>
      </c>
      <c r="D76" s="208"/>
      <c r="E76" s="208"/>
      <c r="F76" s="208" t="s">
        <v>701</v>
      </c>
      <c r="G76" s="209"/>
      <c r="H76" s="208" t="s">
        <v>53</v>
      </c>
      <c r="I76" s="208" t="s">
        <v>56</v>
      </c>
      <c r="J76" s="208" t="s">
        <v>702</v>
      </c>
      <c r="K76" s="207"/>
    </row>
    <row r="77" spans="2:11" customFormat="1" ht="17.25" customHeight="1">
      <c r="B77" s="206"/>
      <c r="C77" s="210" t="s">
        <v>703</v>
      </c>
      <c r="D77" s="210"/>
      <c r="E77" s="210"/>
      <c r="F77" s="211" t="s">
        <v>704</v>
      </c>
      <c r="G77" s="212"/>
      <c r="H77" s="210"/>
      <c r="I77" s="210"/>
      <c r="J77" s="210" t="s">
        <v>705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52</v>
      </c>
      <c r="D79" s="215"/>
      <c r="E79" s="215"/>
      <c r="F79" s="216" t="s">
        <v>706</v>
      </c>
      <c r="G79" s="217"/>
      <c r="H79" s="195" t="s">
        <v>707</v>
      </c>
      <c r="I79" s="195" t="s">
        <v>708</v>
      </c>
      <c r="J79" s="195">
        <v>20</v>
      </c>
      <c r="K79" s="207"/>
    </row>
    <row r="80" spans="2:11" customFormat="1" ht="15" customHeight="1">
      <c r="B80" s="206"/>
      <c r="C80" s="195" t="s">
        <v>709</v>
      </c>
      <c r="D80" s="195"/>
      <c r="E80" s="195"/>
      <c r="F80" s="216" t="s">
        <v>706</v>
      </c>
      <c r="G80" s="217"/>
      <c r="H80" s="195" t="s">
        <v>710</v>
      </c>
      <c r="I80" s="195" t="s">
        <v>708</v>
      </c>
      <c r="J80" s="195">
        <v>120</v>
      </c>
      <c r="K80" s="207"/>
    </row>
    <row r="81" spans="2:11" customFormat="1" ht="15" customHeight="1">
      <c r="B81" s="218"/>
      <c r="C81" s="195" t="s">
        <v>711</v>
      </c>
      <c r="D81" s="195"/>
      <c r="E81" s="195"/>
      <c r="F81" s="216" t="s">
        <v>712</v>
      </c>
      <c r="G81" s="217"/>
      <c r="H81" s="195" t="s">
        <v>713</v>
      </c>
      <c r="I81" s="195" t="s">
        <v>708</v>
      </c>
      <c r="J81" s="195">
        <v>50</v>
      </c>
      <c r="K81" s="207"/>
    </row>
    <row r="82" spans="2:11" customFormat="1" ht="15" customHeight="1">
      <c r="B82" s="218"/>
      <c r="C82" s="195" t="s">
        <v>714</v>
      </c>
      <c r="D82" s="195"/>
      <c r="E82" s="195"/>
      <c r="F82" s="216" t="s">
        <v>706</v>
      </c>
      <c r="G82" s="217"/>
      <c r="H82" s="195" t="s">
        <v>715</v>
      </c>
      <c r="I82" s="195" t="s">
        <v>716</v>
      </c>
      <c r="J82" s="195"/>
      <c r="K82" s="207"/>
    </row>
    <row r="83" spans="2:11" customFormat="1" ht="15" customHeight="1">
      <c r="B83" s="218"/>
      <c r="C83" s="195" t="s">
        <v>717</v>
      </c>
      <c r="D83" s="195"/>
      <c r="E83" s="195"/>
      <c r="F83" s="216" t="s">
        <v>712</v>
      </c>
      <c r="G83" s="195"/>
      <c r="H83" s="195" t="s">
        <v>718</v>
      </c>
      <c r="I83" s="195" t="s">
        <v>708</v>
      </c>
      <c r="J83" s="195">
        <v>15</v>
      </c>
      <c r="K83" s="207"/>
    </row>
    <row r="84" spans="2:11" customFormat="1" ht="15" customHeight="1">
      <c r="B84" s="218"/>
      <c r="C84" s="195" t="s">
        <v>719</v>
      </c>
      <c r="D84" s="195"/>
      <c r="E84" s="195"/>
      <c r="F84" s="216" t="s">
        <v>712</v>
      </c>
      <c r="G84" s="195"/>
      <c r="H84" s="195" t="s">
        <v>720</v>
      </c>
      <c r="I84" s="195" t="s">
        <v>708</v>
      </c>
      <c r="J84" s="195">
        <v>15</v>
      </c>
      <c r="K84" s="207"/>
    </row>
    <row r="85" spans="2:11" customFormat="1" ht="15" customHeight="1">
      <c r="B85" s="218"/>
      <c r="C85" s="195" t="s">
        <v>721</v>
      </c>
      <c r="D85" s="195"/>
      <c r="E85" s="195"/>
      <c r="F85" s="216" t="s">
        <v>712</v>
      </c>
      <c r="G85" s="195"/>
      <c r="H85" s="195" t="s">
        <v>722</v>
      </c>
      <c r="I85" s="195" t="s">
        <v>708</v>
      </c>
      <c r="J85" s="195">
        <v>20</v>
      </c>
      <c r="K85" s="207"/>
    </row>
    <row r="86" spans="2:11" customFormat="1" ht="15" customHeight="1">
      <c r="B86" s="218"/>
      <c r="C86" s="195" t="s">
        <v>723</v>
      </c>
      <c r="D86" s="195"/>
      <c r="E86" s="195"/>
      <c r="F86" s="216" t="s">
        <v>712</v>
      </c>
      <c r="G86" s="195"/>
      <c r="H86" s="195" t="s">
        <v>724</v>
      </c>
      <c r="I86" s="195" t="s">
        <v>708</v>
      </c>
      <c r="J86" s="195">
        <v>20</v>
      </c>
      <c r="K86" s="207"/>
    </row>
    <row r="87" spans="2:11" customFormat="1" ht="15" customHeight="1">
      <c r="B87" s="218"/>
      <c r="C87" s="195" t="s">
        <v>725</v>
      </c>
      <c r="D87" s="195"/>
      <c r="E87" s="195"/>
      <c r="F87" s="216" t="s">
        <v>712</v>
      </c>
      <c r="G87" s="217"/>
      <c r="H87" s="195" t="s">
        <v>726</v>
      </c>
      <c r="I87" s="195" t="s">
        <v>708</v>
      </c>
      <c r="J87" s="195">
        <v>50</v>
      </c>
      <c r="K87" s="207"/>
    </row>
    <row r="88" spans="2:11" customFormat="1" ht="15" customHeight="1">
      <c r="B88" s="218"/>
      <c r="C88" s="195" t="s">
        <v>727</v>
      </c>
      <c r="D88" s="195"/>
      <c r="E88" s="195"/>
      <c r="F88" s="216" t="s">
        <v>712</v>
      </c>
      <c r="G88" s="217"/>
      <c r="H88" s="195" t="s">
        <v>728</v>
      </c>
      <c r="I88" s="195" t="s">
        <v>708</v>
      </c>
      <c r="J88" s="195">
        <v>20</v>
      </c>
      <c r="K88" s="207"/>
    </row>
    <row r="89" spans="2:11" customFormat="1" ht="15" customHeight="1">
      <c r="B89" s="218"/>
      <c r="C89" s="195" t="s">
        <v>729</v>
      </c>
      <c r="D89" s="195"/>
      <c r="E89" s="195"/>
      <c r="F89" s="216" t="s">
        <v>712</v>
      </c>
      <c r="G89" s="217"/>
      <c r="H89" s="195" t="s">
        <v>730</v>
      </c>
      <c r="I89" s="195" t="s">
        <v>708</v>
      </c>
      <c r="J89" s="195">
        <v>20</v>
      </c>
      <c r="K89" s="207"/>
    </row>
    <row r="90" spans="2:11" customFormat="1" ht="15" customHeight="1">
      <c r="B90" s="218"/>
      <c r="C90" s="195" t="s">
        <v>731</v>
      </c>
      <c r="D90" s="195"/>
      <c r="E90" s="195"/>
      <c r="F90" s="216" t="s">
        <v>712</v>
      </c>
      <c r="G90" s="217"/>
      <c r="H90" s="195" t="s">
        <v>732</v>
      </c>
      <c r="I90" s="195" t="s">
        <v>708</v>
      </c>
      <c r="J90" s="195">
        <v>50</v>
      </c>
      <c r="K90" s="207"/>
    </row>
    <row r="91" spans="2:11" customFormat="1" ht="15" customHeight="1">
      <c r="B91" s="218"/>
      <c r="C91" s="195" t="s">
        <v>733</v>
      </c>
      <c r="D91" s="195"/>
      <c r="E91" s="195"/>
      <c r="F91" s="216" t="s">
        <v>712</v>
      </c>
      <c r="G91" s="217"/>
      <c r="H91" s="195" t="s">
        <v>733</v>
      </c>
      <c r="I91" s="195" t="s">
        <v>708</v>
      </c>
      <c r="J91" s="195">
        <v>50</v>
      </c>
      <c r="K91" s="207"/>
    </row>
    <row r="92" spans="2:11" customFormat="1" ht="15" customHeight="1">
      <c r="B92" s="218"/>
      <c r="C92" s="195" t="s">
        <v>734</v>
      </c>
      <c r="D92" s="195"/>
      <c r="E92" s="195"/>
      <c r="F92" s="216" t="s">
        <v>712</v>
      </c>
      <c r="G92" s="217"/>
      <c r="H92" s="195" t="s">
        <v>735</v>
      </c>
      <c r="I92" s="195" t="s">
        <v>708</v>
      </c>
      <c r="J92" s="195">
        <v>255</v>
      </c>
      <c r="K92" s="207"/>
    </row>
    <row r="93" spans="2:11" customFormat="1" ht="15" customHeight="1">
      <c r="B93" s="218"/>
      <c r="C93" s="195" t="s">
        <v>736</v>
      </c>
      <c r="D93" s="195"/>
      <c r="E93" s="195"/>
      <c r="F93" s="216" t="s">
        <v>706</v>
      </c>
      <c r="G93" s="217"/>
      <c r="H93" s="195" t="s">
        <v>737</v>
      </c>
      <c r="I93" s="195" t="s">
        <v>738</v>
      </c>
      <c r="J93" s="195"/>
      <c r="K93" s="207"/>
    </row>
    <row r="94" spans="2:11" customFormat="1" ht="15" customHeight="1">
      <c r="B94" s="218"/>
      <c r="C94" s="195" t="s">
        <v>739</v>
      </c>
      <c r="D94" s="195"/>
      <c r="E94" s="195"/>
      <c r="F94" s="216" t="s">
        <v>706</v>
      </c>
      <c r="G94" s="217"/>
      <c r="H94" s="195" t="s">
        <v>740</v>
      </c>
      <c r="I94" s="195" t="s">
        <v>741</v>
      </c>
      <c r="J94" s="195"/>
      <c r="K94" s="207"/>
    </row>
    <row r="95" spans="2:11" customFormat="1" ht="15" customHeight="1">
      <c r="B95" s="218"/>
      <c r="C95" s="195" t="s">
        <v>742</v>
      </c>
      <c r="D95" s="195"/>
      <c r="E95" s="195"/>
      <c r="F95" s="216" t="s">
        <v>706</v>
      </c>
      <c r="G95" s="217"/>
      <c r="H95" s="195" t="s">
        <v>742</v>
      </c>
      <c r="I95" s="195" t="s">
        <v>741</v>
      </c>
      <c r="J95" s="195"/>
      <c r="K95" s="207"/>
    </row>
    <row r="96" spans="2:11" customFormat="1" ht="15" customHeight="1">
      <c r="B96" s="218"/>
      <c r="C96" s="195" t="s">
        <v>37</v>
      </c>
      <c r="D96" s="195"/>
      <c r="E96" s="195"/>
      <c r="F96" s="216" t="s">
        <v>706</v>
      </c>
      <c r="G96" s="217"/>
      <c r="H96" s="195" t="s">
        <v>743</v>
      </c>
      <c r="I96" s="195" t="s">
        <v>741</v>
      </c>
      <c r="J96" s="195"/>
      <c r="K96" s="207"/>
    </row>
    <row r="97" spans="2:11" customFormat="1" ht="15" customHeight="1">
      <c r="B97" s="218"/>
      <c r="C97" s="195" t="s">
        <v>47</v>
      </c>
      <c r="D97" s="195"/>
      <c r="E97" s="195"/>
      <c r="F97" s="216" t="s">
        <v>706</v>
      </c>
      <c r="G97" s="217"/>
      <c r="H97" s="195" t="s">
        <v>744</v>
      </c>
      <c r="I97" s="195" t="s">
        <v>741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12" t="s">
        <v>745</v>
      </c>
      <c r="D102" s="312"/>
      <c r="E102" s="312"/>
      <c r="F102" s="312"/>
      <c r="G102" s="312"/>
      <c r="H102" s="312"/>
      <c r="I102" s="312"/>
      <c r="J102" s="312"/>
      <c r="K102" s="207"/>
    </row>
    <row r="103" spans="2:11" customFormat="1" ht="17.25" customHeight="1">
      <c r="B103" s="206"/>
      <c r="C103" s="208" t="s">
        <v>700</v>
      </c>
      <c r="D103" s="208"/>
      <c r="E103" s="208"/>
      <c r="F103" s="208" t="s">
        <v>701</v>
      </c>
      <c r="G103" s="209"/>
      <c r="H103" s="208" t="s">
        <v>53</v>
      </c>
      <c r="I103" s="208" t="s">
        <v>56</v>
      </c>
      <c r="J103" s="208" t="s">
        <v>702</v>
      </c>
      <c r="K103" s="207"/>
    </row>
    <row r="104" spans="2:11" customFormat="1" ht="17.25" customHeight="1">
      <c r="B104" s="206"/>
      <c r="C104" s="210" t="s">
        <v>703</v>
      </c>
      <c r="D104" s="210"/>
      <c r="E104" s="210"/>
      <c r="F104" s="211" t="s">
        <v>704</v>
      </c>
      <c r="G104" s="212"/>
      <c r="H104" s="210"/>
      <c r="I104" s="210"/>
      <c r="J104" s="210" t="s">
        <v>705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52</v>
      </c>
      <c r="D106" s="215"/>
      <c r="E106" s="215"/>
      <c r="F106" s="216" t="s">
        <v>706</v>
      </c>
      <c r="G106" s="195"/>
      <c r="H106" s="195" t="s">
        <v>746</v>
      </c>
      <c r="I106" s="195" t="s">
        <v>708</v>
      </c>
      <c r="J106" s="195">
        <v>20</v>
      </c>
      <c r="K106" s="207"/>
    </row>
    <row r="107" spans="2:11" customFormat="1" ht="15" customHeight="1">
      <c r="B107" s="206"/>
      <c r="C107" s="195" t="s">
        <v>709</v>
      </c>
      <c r="D107" s="195"/>
      <c r="E107" s="195"/>
      <c r="F107" s="216" t="s">
        <v>706</v>
      </c>
      <c r="G107" s="195"/>
      <c r="H107" s="195" t="s">
        <v>746</v>
      </c>
      <c r="I107" s="195" t="s">
        <v>708</v>
      </c>
      <c r="J107" s="195">
        <v>120</v>
      </c>
      <c r="K107" s="207"/>
    </row>
    <row r="108" spans="2:11" customFormat="1" ht="15" customHeight="1">
      <c r="B108" s="218"/>
      <c r="C108" s="195" t="s">
        <v>711</v>
      </c>
      <c r="D108" s="195"/>
      <c r="E108" s="195"/>
      <c r="F108" s="216" t="s">
        <v>712</v>
      </c>
      <c r="G108" s="195"/>
      <c r="H108" s="195" t="s">
        <v>746</v>
      </c>
      <c r="I108" s="195" t="s">
        <v>708</v>
      </c>
      <c r="J108" s="195">
        <v>50</v>
      </c>
      <c r="K108" s="207"/>
    </row>
    <row r="109" spans="2:11" customFormat="1" ht="15" customHeight="1">
      <c r="B109" s="218"/>
      <c r="C109" s="195" t="s">
        <v>714</v>
      </c>
      <c r="D109" s="195"/>
      <c r="E109" s="195"/>
      <c r="F109" s="216" t="s">
        <v>706</v>
      </c>
      <c r="G109" s="195"/>
      <c r="H109" s="195" t="s">
        <v>746</v>
      </c>
      <c r="I109" s="195" t="s">
        <v>716</v>
      </c>
      <c r="J109" s="195"/>
      <c r="K109" s="207"/>
    </row>
    <row r="110" spans="2:11" customFormat="1" ht="15" customHeight="1">
      <c r="B110" s="218"/>
      <c r="C110" s="195" t="s">
        <v>725</v>
      </c>
      <c r="D110" s="195"/>
      <c r="E110" s="195"/>
      <c r="F110" s="216" t="s">
        <v>712</v>
      </c>
      <c r="G110" s="195"/>
      <c r="H110" s="195" t="s">
        <v>746</v>
      </c>
      <c r="I110" s="195" t="s">
        <v>708</v>
      </c>
      <c r="J110" s="195">
        <v>50</v>
      </c>
      <c r="K110" s="207"/>
    </row>
    <row r="111" spans="2:11" customFormat="1" ht="15" customHeight="1">
      <c r="B111" s="218"/>
      <c r="C111" s="195" t="s">
        <v>733</v>
      </c>
      <c r="D111" s="195"/>
      <c r="E111" s="195"/>
      <c r="F111" s="216" t="s">
        <v>712</v>
      </c>
      <c r="G111" s="195"/>
      <c r="H111" s="195" t="s">
        <v>746</v>
      </c>
      <c r="I111" s="195" t="s">
        <v>708</v>
      </c>
      <c r="J111" s="195">
        <v>50</v>
      </c>
      <c r="K111" s="207"/>
    </row>
    <row r="112" spans="2:11" customFormat="1" ht="15" customHeight="1">
      <c r="B112" s="218"/>
      <c r="C112" s="195" t="s">
        <v>731</v>
      </c>
      <c r="D112" s="195"/>
      <c r="E112" s="195"/>
      <c r="F112" s="216" t="s">
        <v>712</v>
      </c>
      <c r="G112" s="195"/>
      <c r="H112" s="195" t="s">
        <v>746</v>
      </c>
      <c r="I112" s="195" t="s">
        <v>708</v>
      </c>
      <c r="J112" s="195">
        <v>50</v>
      </c>
      <c r="K112" s="207"/>
    </row>
    <row r="113" spans="2:11" customFormat="1" ht="15" customHeight="1">
      <c r="B113" s="218"/>
      <c r="C113" s="195" t="s">
        <v>52</v>
      </c>
      <c r="D113" s="195"/>
      <c r="E113" s="195"/>
      <c r="F113" s="216" t="s">
        <v>706</v>
      </c>
      <c r="G113" s="195"/>
      <c r="H113" s="195" t="s">
        <v>747</v>
      </c>
      <c r="I113" s="195" t="s">
        <v>708</v>
      </c>
      <c r="J113" s="195">
        <v>20</v>
      </c>
      <c r="K113" s="207"/>
    </row>
    <row r="114" spans="2:11" customFormat="1" ht="15" customHeight="1">
      <c r="B114" s="218"/>
      <c r="C114" s="195" t="s">
        <v>748</v>
      </c>
      <c r="D114" s="195"/>
      <c r="E114" s="195"/>
      <c r="F114" s="216" t="s">
        <v>706</v>
      </c>
      <c r="G114" s="195"/>
      <c r="H114" s="195" t="s">
        <v>749</v>
      </c>
      <c r="I114" s="195" t="s">
        <v>708</v>
      </c>
      <c r="J114" s="195">
        <v>120</v>
      </c>
      <c r="K114" s="207"/>
    </row>
    <row r="115" spans="2:11" customFormat="1" ht="15" customHeight="1">
      <c r="B115" s="218"/>
      <c r="C115" s="195" t="s">
        <v>37</v>
      </c>
      <c r="D115" s="195"/>
      <c r="E115" s="195"/>
      <c r="F115" s="216" t="s">
        <v>706</v>
      </c>
      <c r="G115" s="195"/>
      <c r="H115" s="195" t="s">
        <v>750</v>
      </c>
      <c r="I115" s="195" t="s">
        <v>741</v>
      </c>
      <c r="J115" s="195"/>
      <c r="K115" s="207"/>
    </row>
    <row r="116" spans="2:11" customFormat="1" ht="15" customHeight="1">
      <c r="B116" s="218"/>
      <c r="C116" s="195" t="s">
        <v>47</v>
      </c>
      <c r="D116" s="195"/>
      <c r="E116" s="195"/>
      <c r="F116" s="216" t="s">
        <v>706</v>
      </c>
      <c r="G116" s="195"/>
      <c r="H116" s="195" t="s">
        <v>751</v>
      </c>
      <c r="I116" s="195" t="s">
        <v>741</v>
      </c>
      <c r="J116" s="195"/>
      <c r="K116" s="207"/>
    </row>
    <row r="117" spans="2:11" customFormat="1" ht="15" customHeight="1">
      <c r="B117" s="218"/>
      <c r="C117" s="195" t="s">
        <v>56</v>
      </c>
      <c r="D117" s="195"/>
      <c r="E117" s="195"/>
      <c r="F117" s="216" t="s">
        <v>706</v>
      </c>
      <c r="G117" s="195"/>
      <c r="H117" s="195" t="s">
        <v>752</v>
      </c>
      <c r="I117" s="195" t="s">
        <v>753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10" t="s">
        <v>754</v>
      </c>
      <c r="D122" s="310"/>
      <c r="E122" s="310"/>
      <c r="F122" s="310"/>
      <c r="G122" s="310"/>
      <c r="H122" s="310"/>
      <c r="I122" s="310"/>
      <c r="J122" s="310"/>
      <c r="K122" s="233"/>
    </row>
    <row r="123" spans="2:11" customFormat="1" ht="17.25" customHeight="1">
      <c r="B123" s="234"/>
      <c r="C123" s="208" t="s">
        <v>700</v>
      </c>
      <c r="D123" s="208"/>
      <c r="E123" s="208"/>
      <c r="F123" s="208" t="s">
        <v>701</v>
      </c>
      <c r="G123" s="209"/>
      <c r="H123" s="208" t="s">
        <v>53</v>
      </c>
      <c r="I123" s="208" t="s">
        <v>56</v>
      </c>
      <c r="J123" s="208" t="s">
        <v>702</v>
      </c>
      <c r="K123" s="235"/>
    </row>
    <row r="124" spans="2:11" customFormat="1" ht="17.25" customHeight="1">
      <c r="B124" s="234"/>
      <c r="C124" s="210" t="s">
        <v>703</v>
      </c>
      <c r="D124" s="210"/>
      <c r="E124" s="210"/>
      <c r="F124" s="211" t="s">
        <v>704</v>
      </c>
      <c r="G124" s="212"/>
      <c r="H124" s="210"/>
      <c r="I124" s="210"/>
      <c r="J124" s="210" t="s">
        <v>705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709</v>
      </c>
      <c r="D126" s="215"/>
      <c r="E126" s="215"/>
      <c r="F126" s="216" t="s">
        <v>706</v>
      </c>
      <c r="G126" s="195"/>
      <c r="H126" s="195" t="s">
        <v>746</v>
      </c>
      <c r="I126" s="195" t="s">
        <v>708</v>
      </c>
      <c r="J126" s="195">
        <v>120</v>
      </c>
      <c r="K126" s="239"/>
    </row>
    <row r="127" spans="2:11" customFormat="1" ht="15" customHeight="1">
      <c r="B127" s="236"/>
      <c r="C127" s="195" t="s">
        <v>755</v>
      </c>
      <c r="D127" s="195"/>
      <c r="E127" s="195"/>
      <c r="F127" s="216" t="s">
        <v>706</v>
      </c>
      <c r="G127" s="195"/>
      <c r="H127" s="195" t="s">
        <v>756</v>
      </c>
      <c r="I127" s="195" t="s">
        <v>708</v>
      </c>
      <c r="J127" s="195" t="s">
        <v>757</v>
      </c>
      <c r="K127" s="239"/>
    </row>
    <row r="128" spans="2:11" customFormat="1" ht="15" customHeight="1">
      <c r="B128" s="236"/>
      <c r="C128" s="195" t="s">
        <v>86</v>
      </c>
      <c r="D128" s="195"/>
      <c r="E128" s="195"/>
      <c r="F128" s="216" t="s">
        <v>706</v>
      </c>
      <c r="G128" s="195"/>
      <c r="H128" s="195" t="s">
        <v>758</v>
      </c>
      <c r="I128" s="195" t="s">
        <v>708</v>
      </c>
      <c r="J128" s="195" t="s">
        <v>757</v>
      </c>
      <c r="K128" s="239"/>
    </row>
    <row r="129" spans="2:11" customFormat="1" ht="15" customHeight="1">
      <c r="B129" s="236"/>
      <c r="C129" s="195" t="s">
        <v>717</v>
      </c>
      <c r="D129" s="195"/>
      <c r="E129" s="195"/>
      <c r="F129" s="216" t="s">
        <v>712</v>
      </c>
      <c r="G129" s="195"/>
      <c r="H129" s="195" t="s">
        <v>718</v>
      </c>
      <c r="I129" s="195" t="s">
        <v>708</v>
      </c>
      <c r="J129" s="195">
        <v>15</v>
      </c>
      <c r="K129" s="239"/>
    </row>
    <row r="130" spans="2:11" customFormat="1" ht="15" customHeight="1">
      <c r="B130" s="236"/>
      <c r="C130" s="195" t="s">
        <v>719</v>
      </c>
      <c r="D130" s="195"/>
      <c r="E130" s="195"/>
      <c r="F130" s="216" t="s">
        <v>712</v>
      </c>
      <c r="G130" s="195"/>
      <c r="H130" s="195" t="s">
        <v>720</v>
      </c>
      <c r="I130" s="195" t="s">
        <v>708</v>
      </c>
      <c r="J130" s="195">
        <v>15</v>
      </c>
      <c r="K130" s="239"/>
    </row>
    <row r="131" spans="2:11" customFormat="1" ht="15" customHeight="1">
      <c r="B131" s="236"/>
      <c r="C131" s="195" t="s">
        <v>721</v>
      </c>
      <c r="D131" s="195"/>
      <c r="E131" s="195"/>
      <c r="F131" s="216" t="s">
        <v>712</v>
      </c>
      <c r="G131" s="195"/>
      <c r="H131" s="195" t="s">
        <v>722</v>
      </c>
      <c r="I131" s="195" t="s">
        <v>708</v>
      </c>
      <c r="J131" s="195">
        <v>20</v>
      </c>
      <c r="K131" s="239"/>
    </row>
    <row r="132" spans="2:11" customFormat="1" ht="15" customHeight="1">
      <c r="B132" s="236"/>
      <c r="C132" s="195" t="s">
        <v>723</v>
      </c>
      <c r="D132" s="195"/>
      <c r="E132" s="195"/>
      <c r="F132" s="216" t="s">
        <v>712</v>
      </c>
      <c r="G132" s="195"/>
      <c r="H132" s="195" t="s">
        <v>724</v>
      </c>
      <c r="I132" s="195" t="s">
        <v>708</v>
      </c>
      <c r="J132" s="195">
        <v>20</v>
      </c>
      <c r="K132" s="239"/>
    </row>
    <row r="133" spans="2:11" customFormat="1" ht="15" customHeight="1">
      <c r="B133" s="236"/>
      <c r="C133" s="195" t="s">
        <v>711</v>
      </c>
      <c r="D133" s="195"/>
      <c r="E133" s="195"/>
      <c r="F133" s="216" t="s">
        <v>712</v>
      </c>
      <c r="G133" s="195"/>
      <c r="H133" s="195" t="s">
        <v>746</v>
      </c>
      <c r="I133" s="195" t="s">
        <v>708</v>
      </c>
      <c r="J133" s="195">
        <v>50</v>
      </c>
      <c r="K133" s="239"/>
    </row>
    <row r="134" spans="2:11" customFormat="1" ht="15" customHeight="1">
      <c r="B134" s="236"/>
      <c r="C134" s="195" t="s">
        <v>725</v>
      </c>
      <c r="D134" s="195"/>
      <c r="E134" s="195"/>
      <c r="F134" s="216" t="s">
        <v>712</v>
      </c>
      <c r="G134" s="195"/>
      <c r="H134" s="195" t="s">
        <v>746</v>
      </c>
      <c r="I134" s="195" t="s">
        <v>708</v>
      </c>
      <c r="J134" s="195">
        <v>50</v>
      </c>
      <c r="K134" s="239"/>
    </row>
    <row r="135" spans="2:11" customFormat="1" ht="15" customHeight="1">
      <c r="B135" s="236"/>
      <c r="C135" s="195" t="s">
        <v>731</v>
      </c>
      <c r="D135" s="195"/>
      <c r="E135" s="195"/>
      <c r="F135" s="216" t="s">
        <v>712</v>
      </c>
      <c r="G135" s="195"/>
      <c r="H135" s="195" t="s">
        <v>746</v>
      </c>
      <c r="I135" s="195" t="s">
        <v>708</v>
      </c>
      <c r="J135" s="195">
        <v>50</v>
      </c>
      <c r="K135" s="239"/>
    </row>
    <row r="136" spans="2:11" customFormat="1" ht="15" customHeight="1">
      <c r="B136" s="236"/>
      <c r="C136" s="195" t="s">
        <v>733</v>
      </c>
      <c r="D136" s="195"/>
      <c r="E136" s="195"/>
      <c r="F136" s="216" t="s">
        <v>712</v>
      </c>
      <c r="G136" s="195"/>
      <c r="H136" s="195" t="s">
        <v>746</v>
      </c>
      <c r="I136" s="195" t="s">
        <v>708</v>
      </c>
      <c r="J136" s="195">
        <v>50</v>
      </c>
      <c r="K136" s="239"/>
    </row>
    <row r="137" spans="2:11" customFormat="1" ht="15" customHeight="1">
      <c r="B137" s="236"/>
      <c r="C137" s="195" t="s">
        <v>734</v>
      </c>
      <c r="D137" s="195"/>
      <c r="E137" s="195"/>
      <c r="F137" s="216" t="s">
        <v>712</v>
      </c>
      <c r="G137" s="195"/>
      <c r="H137" s="195" t="s">
        <v>759</v>
      </c>
      <c r="I137" s="195" t="s">
        <v>708</v>
      </c>
      <c r="J137" s="195">
        <v>255</v>
      </c>
      <c r="K137" s="239"/>
    </row>
    <row r="138" spans="2:11" customFormat="1" ht="15" customHeight="1">
      <c r="B138" s="236"/>
      <c r="C138" s="195" t="s">
        <v>736</v>
      </c>
      <c r="D138" s="195"/>
      <c r="E138" s="195"/>
      <c r="F138" s="216" t="s">
        <v>706</v>
      </c>
      <c r="G138" s="195"/>
      <c r="H138" s="195" t="s">
        <v>760</v>
      </c>
      <c r="I138" s="195" t="s">
        <v>738</v>
      </c>
      <c r="J138" s="195"/>
      <c r="K138" s="239"/>
    </row>
    <row r="139" spans="2:11" customFormat="1" ht="15" customHeight="1">
      <c r="B139" s="236"/>
      <c r="C139" s="195" t="s">
        <v>739</v>
      </c>
      <c r="D139" s="195"/>
      <c r="E139" s="195"/>
      <c r="F139" s="216" t="s">
        <v>706</v>
      </c>
      <c r="G139" s="195"/>
      <c r="H139" s="195" t="s">
        <v>761</v>
      </c>
      <c r="I139" s="195" t="s">
        <v>741</v>
      </c>
      <c r="J139" s="195"/>
      <c r="K139" s="239"/>
    </row>
    <row r="140" spans="2:11" customFormat="1" ht="15" customHeight="1">
      <c r="B140" s="236"/>
      <c r="C140" s="195" t="s">
        <v>742</v>
      </c>
      <c r="D140" s="195"/>
      <c r="E140" s="195"/>
      <c r="F140" s="216" t="s">
        <v>706</v>
      </c>
      <c r="G140" s="195"/>
      <c r="H140" s="195" t="s">
        <v>742</v>
      </c>
      <c r="I140" s="195" t="s">
        <v>741</v>
      </c>
      <c r="J140" s="195"/>
      <c r="K140" s="239"/>
    </row>
    <row r="141" spans="2:11" customFormat="1" ht="15" customHeight="1">
      <c r="B141" s="236"/>
      <c r="C141" s="195" t="s">
        <v>37</v>
      </c>
      <c r="D141" s="195"/>
      <c r="E141" s="195"/>
      <c r="F141" s="216" t="s">
        <v>706</v>
      </c>
      <c r="G141" s="195"/>
      <c r="H141" s="195" t="s">
        <v>762</v>
      </c>
      <c r="I141" s="195" t="s">
        <v>741</v>
      </c>
      <c r="J141" s="195"/>
      <c r="K141" s="239"/>
    </row>
    <row r="142" spans="2:11" customFormat="1" ht="15" customHeight="1">
      <c r="B142" s="236"/>
      <c r="C142" s="195" t="s">
        <v>763</v>
      </c>
      <c r="D142" s="195"/>
      <c r="E142" s="195"/>
      <c r="F142" s="216" t="s">
        <v>706</v>
      </c>
      <c r="G142" s="195"/>
      <c r="H142" s="195" t="s">
        <v>764</v>
      </c>
      <c r="I142" s="195" t="s">
        <v>741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12" t="s">
        <v>765</v>
      </c>
      <c r="D147" s="312"/>
      <c r="E147" s="312"/>
      <c r="F147" s="312"/>
      <c r="G147" s="312"/>
      <c r="H147" s="312"/>
      <c r="I147" s="312"/>
      <c r="J147" s="312"/>
      <c r="K147" s="207"/>
    </row>
    <row r="148" spans="2:11" customFormat="1" ht="17.25" customHeight="1">
      <c r="B148" s="206"/>
      <c r="C148" s="208" t="s">
        <v>700</v>
      </c>
      <c r="D148" s="208"/>
      <c r="E148" s="208"/>
      <c r="F148" s="208" t="s">
        <v>701</v>
      </c>
      <c r="G148" s="209"/>
      <c r="H148" s="208" t="s">
        <v>53</v>
      </c>
      <c r="I148" s="208" t="s">
        <v>56</v>
      </c>
      <c r="J148" s="208" t="s">
        <v>702</v>
      </c>
      <c r="K148" s="207"/>
    </row>
    <row r="149" spans="2:11" customFormat="1" ht="17.25" customHeight="1">
      <c r="B149" s="206"/>
      <c r="C149" s="210" t="s">
        <v>703</v>
      </c>
      <c r="D149" s="210"/>
      <c r="E149" s="210"/>
      <c r="F149" s="211" t="s">
        <v>704</v>
      </c>
      <c r="G149" s="212"/>
      <c r="H149" s="210"/>
      <c r="I149" s="210"/>
      <c r="J149" s="210" t="s">
        <v>705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709</v>
      </c>
      <c r="D151" s="195"/>
      <c r="E151" s="195"/>
      <c r="F151" s="244" t="s">
        <v>706</v>
      </c>
      <c r="G151" s="195"/>
      <c r="H151" s="243" t="s">
        <v>746</v>
      </c>
      <c r="I151" s="243" t="s">
        <v>708</v>
      </c>
      <c r="J151" s="243">
        <v>120</v>
      </c>
      <c r="K151" s="239"/>
    </row>
    <row r="152" spans="2:11" customFormat="1" ht="15" customHeight="1">
      <c r="B152" s="218"/>
      <c r="C152" s="243" t="s">
        <v>755</v>
      </c>
      <c r="D152" s="195"/>
      <c r="E152" s="195"/>
      <c r="F152" s="244" t="s">
        <v>706</v>
      </c>
      <c r="G152" s="195"/>
      <c r="H152" s="243" t="s">
        <v>766</v>
      </c>
      <c r="I152" s="243" t="s">
        <v>708</v>
      </c>
      <c r="J152" s="243" t="s">
        <v>757</v>
      </c>
      <c r="K152" s="239"/>
    </row>
    <row r="153" spans="2:11" customFormat="1" ht="15" customHeight="1">
      <c r="B153" s="218"/>
      <c r="C153" s="243" t="s">
        <v>86</v>
      </c>
      <c r="D153" s="195"/>
      <c r="E153" s="195"/>
      <c r="F153" s="244" t="s">
        <v>706</v>
      </c>
      <c r="G153" s="195"/>
      <c r="H153" s="243" t="s">
        <v>767</v>
      </c>
      <c r="I153" s="243" t="s">
        <v>708</v>
      </c>
      <c r="J153" s="243" t="s">
        <v>757</v>
      </c>
      <c r="K153" s="239"/>
    </row>
    <row r="154" spans="2:11" customFormat="1" ht="15" customHeight="1">
      <c r="B154" s="218"/>
      <c r="C154" s="243" t="s">
        <v>711</v>
      </c>
      <c r="D154" s="195"/>
      <c r="E154" s="195"/>
      <c r="F154" s="244" t="s">
        <v>712</v>
      </c>
      <c r="G154" s="195"/>
      <c r="H154" s="243" t="s">
        <v>746</v>
      </c>
      <c r="I154" s="243" t="s">
        <v>708</v>
      </c>
      <c r="J154" s="243">
        <v>50</v>
      </c>
      <c r="K154" s="239"/>
    </row>
    <row r="155" spans="2:11" customFormat="1" ht="15" customHeight="1">
      <c r="B155" s="218"/>
      <c r="C155" s="243" t="s">
        <v>714</v>
      </c>
      <c r="D155" s="195"/>
      <c r="E155" s="195"/>
      <c r="F155" s="244" t="s">
        <v>706</v>
      </c>
      <c r="G155" s="195"/>
      <c r="H155" s="243" t="s">
        <v>746</v>
      </c>
      <c r="I155" s="243" t="s">
        <v>716</v>
      </c>
      <c r="J155" s="243"/>
      <c r="K155" s="239"/>
    </row>
    <row r="156" spans="2:11" customFormat="1" ht="15" customHeight="1">
      <c r="B156" s="218"/>
      <c r="C156" s="243" t="s">
        <v>725</v>
      </c>
      <c r="D156" s="195"/>
      <c r="E156" s="195"/>
      <c r="F156" s="244" t="s">
        <v>712</v>
      </c>
      <c r="G156" s="195"/>
      <c r="H156" s="243" t="s">
        <v>746</v>
      </c>
      <c r="I156" s="243" t="s">
        <v>708</v>
      </c>
      <c r="J156" s="243">
        <v>50</v>
      </c>
      <c r="K156" s="239"/>
    </row>
    <row r="157" spans="2:11" customFormat="1" ht="15" customHeight="1">
      <c r="B157" s="218"/>
      <c r="C157" s="243" t="s">
        <v>733</v>
      </c>
      <c r="D157" s="195"/>
      <c r="E157" s="195"/>
      <c r="F157" s="244" t="s">
        <v>712</v>
      </c>
      <c r="G157" s="195"/>
      <c r="H157" s="243" t="s">
        <v>746</v>
      </c>
      <c r="I157" s="243" t="s">
        <v>708</v>
      </c>
      <c r="J157" s="243">
        <v>50</v>
      </c>
      <c r="K157" s="239"/>
    </row>
    <row r="158" spans="2:11" customFormat="1" ht="15" customHeight="1">
      <c r="B158" s="218"/>
      <c r="C158" s="243" t="s">
        <v>731</v>
      </c>
      <c r="D158" s="195"/>
      <c r="E158" s="195"/>
      <c r="F158" s="244" t="s">
        <v>712</v>
      </c>
      <c r="G158" s="195"/>
      <c r="H158" s="243" t="s">
        <v>746</v>
      </c>
      <c r="I158" s="243" t="s">
        <v>708</v>
      </c>
      <c r="J158" s="243">
        <v>50</v>
      </c>
      <c r="K158" s="239"/>
    </row>
    <row r="159" spans="2:11" customFormat="1" ht="15" customHeight="1">
      <c r="B159" s="218"/>
      <c r="C159" s="243" t="s">
        <v>109</v>
      </c>
      <c r="D159" s="195"/>
      <c r="E159" s="195"/>
      <c r="F159" s="244" t="s">
        <v>706</v>
      </c>
      <c r="G159" s="195"/>
      <c r="H159" s="243" t="s">
        <v>768</v>
      </c>
      <c r="I159" s="243" t="s">
        <v>708</v>
      </c>
      <c r="J159" s="243" t="s">
        <v>769</v>
      </c>
      <c r="K159" s="239"/>
    </row>
    <row r="160" spans="2:11" customFormat="1" ht="15" customHeight="1">
      <c r="B160" s="218"/>
      <c r="C160" s="243" t="s">
        <v>770</v>
      </c>
      <c r="D160" s="195"/>
      <c r="E160" s="195"/>
      <c r="F160" s="244" t="s">
        <v>706</v>
      </c>
      <c r="G160" s="195"/>
      <c r="H160" s="243" t="s">
        <v>771</v>
      </c>
      <c r="I160" s="243" t="s">
        <v>741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10" t="s">
        <v>772</v>
      </c>
      <c r="D165" s="310"/>
      <c r="E165" s="310"/>
      <c r="F165" s="310"/>
      <c r="G165" s="310"/>
      <c r="H165" s="310"/>
      <c r="I165" s="310"/>
      <c r="J165" s="310"/>
      <c r="K165" s="188"/>
    </row>
    <row r="166" spans="2:11" customFormat="1" ht="17.25" customHeight="1">
      <c r="B166" s="187"/>
      <c r="C166" s="208" t="s">
        <v>700</v>
      </c>
      <c r="D166" s="208"/>
      <c r="E166" s="208"/>
      <c r="F166" s="208" t="s">
        <v>701</v>
      </c>
      <c r="G166" s="248"/>
      <c r="H166" s="249" t="s">
        <v>53</v>
      </c>
      <c r="I166" s="249" t="s">
        <v>56</v>
      </c>
      <c r="J166" s="208" t="s">
        <v>702</v>
      </c>
      <c r="K166" s="188"/>
    </row>
    <row r="167" spans="2:11" customFormat="1" ht="17.25" customHeight="1">
      <c r="B167" s="189"/>
      <c r="C167" s="210" t="s">
        <v>703</v>
      </c>
      <c r="D167" s="210"/>
      <c r="E167" s="210"/>
      <c r="F167" s="211" t="s">
        <v>704</v>
      </c>
      <c r="G167" s="250"/>
      <c r="H167" s="251"/>
      <c r="I167" s="251"/>
      <c r="J167" s="210" t="s">
        <v>705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709</v>
      </c>
      <c r="D169" s="195"/>
      <c r="E169" s="195"/>
      <c r="F169" s="216" t="s">
        <v>706</v>
      </c>
      <c r="G169" s="195"/>
      <c r="H169" s="195" t="s">
        <v>746</v>
      </c>
      <c r="I169" s="195" t="s">
        <v>708</v>
      </c>
      <c r="J169" s="195">
        <v>120</v>
      </c>
      <c r="K169" s="239"/>
    </row>
    <row r="170" spans="2:11" customFormat="1" ht="15" customHeight="1">
      <c r="B170" s="218"/>
      <c r="C170" s="195" t="s">
        <v>755</v>
      </c>
      <c r="D170" s="195"/>
      <c r="E170" s="195"/>
      <c r="F170" s="216" t="s">
        <v>706</v>
      </c>
      <c r="G170" s="195"/>
      <c r="H170" s="195" t="s">
        <v>756</v>
      </c>
      <c r="I170" s="195" t="s">
        <v>708</v>
      </c>
      <c r="J170" s="195" t="s">
        <v>757</v>
      </c>
      <c r="K170" s="239"/>
    </row>
    <row r="171" spans="2:11" customFormat="1" ht="15" customHeight="1">
      <c r="B171" s="218"/>
      <c r="C171" s="195" t="s">
        <v>86</v>
      </c>
      <c r="D171" s="195"/>
      <c r="E171" s="195"/>
      <c r="F171" s="216" t="s">
        <v>706</v>
      </c>
      <c r="G171" s="195"/>
      <c r="H171" s="195" t="s">
        <v>773</v>
      </c>
      <c r="I171" s="195" t="s">
        <v>708</v>
      </c>
      <c r="J171" s="195" t="s">
        <v>757</v>
      </c>
      <c r="K171" s="239"/>
    </row>
    <row r="172" spans="2:11" customFormat="1" ht="15" customHeight="1">
      <c r="B172" s="218"/>
      <c r="C172" s="195" t="s">
        <v>711</v>
      </c>
      <c r="D172" s="195"/>
      <c r="E172" s="195"/>
      <c r="F172" s="216" t="s">
        <v>712</v>
      </c>
      <c r="G172" s="195"/>
      <c r="H172" s="195" t="s">
        <v>773</v>
      </c>
      <c r="I172" s="195" t="s">
        <v>708</v>
      </c>
      <c r="J172" s="195">
        <v>50</v>
      </c>
      <c r="K172" s="239"/>
    </row>
    <row r="173" spans="2:11" customFormat="1" ht="15" customHeight="1">
      <c r="B173" s="218"/>
      <c r="C173" s="195" t="s">
        <v>714</v>
      </c>
      <c r="D173" s="195"/>
      <c r="E173" s="195"/>
      <c r="F173" s="216" t="s">
        <v>706</v>
      </c>
      <c r="G173" s="195"/>
      <c r="H173" s="195" t="s">
        <v>773</v>
      </c>
      <c r="I173" s="195" t="s">
        <v>716</v>
      </c>
      <c r="J173" s="195"/>
      <c r="K173" s="239"/>
    </row>
    <row r="174" spans="2:11" customFormat="1" ht="15" customHeight="1">
      <c r="B174" s="218"/>
      <c r="C174" s="195" t="s">
        <v>725</v>
      </c>
      <c r="D174" s="195"/>
      <c r="E174" s="195"/>
      <c r="F174" s="216" t="s">
        <v>712</v>
      </c>
      <c r="G174" s="195"/>
      <c r="H174" s="195" t="s">
        <v>773</v>
      </c>
      <c r="I174" s="195" t="s">
        <v>708</v>
      </c>
      <c r="J174" s="195">
        <v>50</v>
      </c>
      <c r="K174" s="239"/>
    </row>
    <row r="175" spans="2:11" customFormat="1" ht="15" customHeight="1">
      <c r="B175" s="218"/>
      <c r="C175" s="195" t="s">
        <v>733</v>
      </c>
      <c r="D175" s="195"/>
      <c r="E175" s="195"/>
      <c r="F175" s="216" t="s">
        <v>712</v>
      </c>
      <c r="G175" s="195"/>
      <c r="H175" s="195" t="s">
        <v>773</v>
      </c>
      <c r="I175" s="195" t="s">
        <v>708</v>
      </c>
      <c r="J175" s="195">
        <v>50</v>
      </c>
      <c r="K175" s="239"/>
    </row>
    <row r="176" spans="2:11" customFormat="1" ht="15" customHeight="1">
      <c r="B176" s="218"/>
      <c r="C176" s="195" t="s">
        <v>731</v>
      </c>
      <c r="D176" s="195"/>
      <c r="E176" s="195"/>
      <c r="F176" s="216" t="s">
        <v>712</v>
      </c>
      <c r="G176" s="195"/>
      <c r="H176" s="195" t="s">
        <v>773</v>
      </c>
      <c r="I176" s="195" t="s">
        <v>708</v>
      </c>
      <c r="J176" s="195">
        <v>50</v>
      </c>
      <c r="K176" s="239"/>
    </row>
    <row r="177" spans="2:11" customFormat="1" ht="15" customHeight="1">
      <c r="B177" s="218"/>
      <c r="C177" s="195" t="s">
        <v>115</v>
      </c>
      <c r="D177" s="195"/>
      <c r="E177" s="195"/>
      <c r="F177" s="216" t="s">
        <v>706</v>
      </c>
      <c r="G177" s="195"/>
      <c r="H177" s="195" t="s">
        <v>774</v>
      </c>
      <c r="I177" s="195" t="s">
        <v>775</v>
      </c>
      <c r="J177" s="195"/>
      <c r="K177" s="239"/>
    </row>
    <row r="178" spans="2:11" customFormat="1" ht="15" customHeight="1">
      <c r="B178" s="218"/>
      <c r="C178" s="195" t="s">
        <v>56</v>
      </c>
      <c r="D178" s="195"/>
      <c r="E178" s="195"/>
      <c r="F178" s="216" t="s">
        <v>706</v>
      </c>
      <c r="G178" s="195"/>
      <c r="H178" s="195" t="s">
        <v>776</v>
      </c>
      <c r="I178" s="195" t="s">
        <v>777</v>
      </c>
      <c r="J178" s="195">
        <v>1</v>
      </c>
      <c r="K178" s="239"/>
    </row>
    <row r="179" spans="2:11" customFormat="1" ht="15" customHeight="1">
      <c r="B179" s="218"/>
      <c r="C179" s="195" t="s">
        <v>52</v>
      </c>
      <c r="D179" s="195"/>
      <c r="E179" s="195"/>
      <c r="F179" s="216" t="s">
        <v>706</v>
      </c>
      <c r="G179" s="195"/>
      <c r="H179" s="195" t="s">
        <v>778</v>
      </c>
      <c r="I179" s="195" t="s">
        <v>708</v>
      </c>
      <c r="J179" s="195">
        <v>20</v>
      </c>
      <c r="K179" s="239"/>
    </row>
    <row r="180" spans="2:11" customFormat="1" ht="15" customHeight="1">
      <c r="B180" s="218"/>
      <c r="C180" s="195" t="s">
        <v>53</v>
      </c>
      <c r="D180" s="195"/>
      <c r="E180" s="195"/>
      <c r="F180" s="216" t="s">
        <v>706</v>
      </c>
      <c r="G180" s="195"/>
      <c r="H180" s="195" t="s">
        <v>779</v>
      </c>
      <c r="I180" s="195" t="s">
        <v>708</v>
      </c>
      <c r="J180" s="195">
        <v>255</v>
      </c>
      <c r="K180" s="239"/>
    </row>
    <row r="181" spans="2:11" customFormat="1" ht="15" customHeight="1">
      <c r="B181" s="218"/>
      <c r="C181" s="195" t="s">
        <v>116</v>
      </c>
      <c r="D181" s="195"/>
      <c r="E181" s="195"/>
      <c r="F181" s="216" t="s">
        <v>706</v>
      </c>
      <c r="G181" s="195"/>
      <c r="H181" s="195" t="s">
        <v>670</v>
      </c>
      <c r="I181" s="195" t="s">
        <v>708</v>
      </c>
      <c r="J181" s="195">
        <v>10</v>
      </c>
      <c r="K181" s="239"/>
    </row>
    <row r="182" spans="2:11" customFormat="1" ht="15" customHeight="1">
      <c r="B182" s="218"/>
      <c r="C182" s="195" t="s">
        <v>117</v>
      </c>
      <c r="D182" s="195"/>
      <c r="E182" s="195"/>
      <c r="F182" s="216" t="s">
        <v>706</v>
      </c>
      <c r="G182" s="195"/>
      <c r="H182" s="195" t="s">
        <v>780</v>
      </c>
      <c r="I182" s="195" t="s">
        <v>741</v>
      </c>
      <c r="J182" s="195"/>
      <c r="K182" s="239"/>
    </row>
    <row r="183" spans="2:11" customFormat="1" ht="15" customHeight="1">
      <c r="B183" s="218"/>
      <c r="C183" s="195" t="s">
        <v>781</v>
      </c>
      <c r="D183" s="195"/>
      <c r="E183" s="195"/>
      <c r="F183" s="216" t="s">
        <v>706</v>
      </c>
      <c r="G183" s="195"/>
      <c r="H183" s="195" t="s">
        <v>782</v>
      </c>
      <c r="I183" s="195" t="s">
        <v>741</v>
      </c>
      <c r="J183" s="195"/>
      <c r="K183" s="239"/>
    </row>
    <row r="184" spans="2:11" customFormat="1" ht="15" customHeight="1">
      <c r="B184" s="218"/>
      <c r="C184" s="195" t="s">
        <v>770</v>
      </c>
      <c r="D184" s="195"/>
      <c r="E184" s="195"/>
      <c r="F184" s="216" t="s">
        <v>706</v>
      </c>
      <c r="G184" s="195"/>
      <c r="H184" s="195" t="s">
        <v>783</v>
      </c>
      <c r="I184" s="195" t="s">
        <v>741</v>
      </c>
      <c r="J184" s="195"/>
      <c r="K184" s="239"/>
    </row>
    <row r="185" spans="2:11" customFormat="1" ht="15" customHeight="1">
      <c r="B185" s="218"/>
      <c r="C185" s="195" t="s">
        <v>119</v>
      </c>
      <c r="D185" s="195"/>
      <c r="E185" s="195"/>
      <c r="F185" s="216" t="s">
        <v>712</v>
      </c>
      <c r="G185" s="195"/>
      <c r="H185" s="195" t="s">
        <v>784</v>
      </c>
      <c r="I185" s="195" t="s">
        <v>708</v>
      </c>
      <c r="J185" s="195">
        <v>50</v>
      </c>
      <c r="K185" s="239"/>
    </row>
    <row r="186" spans="2:11" customFormat="1" ht="15" customHeight="1">
      <c r="B186" s="218"/>
      <c r="C186" s="195" t="s">
        <v>785</v>
      </c>
      <c r="D186" s="195"/>
      <c r="E186" s="195"/>
      <c r="F186" s="216" t="s">
        <v>712</v>
      </c>
      <c r="G186" s="195"/>
      <c r="H186" s="195" t="s">
        <v>786</v>
      </c>
      <c r="I186" s="195" t="s">
        <v>787</v>
      </c>
      <c r="J186" s="195"/>
      <c r="K186" s="239"/>
    </row>
    <row r="187" spans="2:11" customFormat="1" ht="15" customHeight="1">
      <c r="B187" s="218"/>
      <c r="C187" s="195" t="s">
        <v>788</v>
      </c>
      <c r="D187" s="195"/>
      <c r="E187" s="195"/>
      <c r="F187" s="216" t="s">
        <v>712</v>
      </c>
      <c r="G187" s="195"/>
      <c r="H187" s="195" t="s">
        <v>789</v>
      </c>
      <c r="I187" s="195" t="s">
        <v>787</v>
      </c>
      <c r="J187" s="195"/>
      <c r="K187" s="239"/>
    </row>
    <row r="188" spans="2:11" customFormat="1" ht="15" customHeight="1">
      <c r="B188" s="218"/>
      <c r="C188" s="195" t="s">
        <v>790</v>
      </c>
      <c r="D188" s="195"/>
      <c r="E188" s="195"/>
      <c r="F188" s="216" t="s">
        <v>712</v>
      </c>
      <c r="G188" s="195"/>
      <c r="H188" s="195" t="s">
        <v>791</v>
      </c>
      <c r="I188" s="195" t="s">
        <v>787</v>
      </c>
      <c r="J188" s="195"/>
      <c r="K188" s="239"/>
    </row>
    <row r="189" spans="2:11" customFormat="1" ht="15" customHeight="1">
      <c r="B189" s="218"/>
      <c r="C189" s="252" t="s">
        <v>792</v>
      </c>
      <c r="D189" s="195"/>
      <c r="E189" s="195"/>
      <c r="F189" s="216" t="s">
        <v>712</v>
      </c>
      <c r="G189" s="195"/>
      <c r="H189" s="195" t="s">
        <v>793</v>
      </c>
      <c r="I189" s="195" t="s">
        <v>794</v>
      </c>
      <c r="J189" s="253" t="s">
        <v>795</v>
      </c>
      <c r="K189" s="239"/>
    </row>
    <row r="190" spans="2:11" customFormat="1" ht="15" customHeight="1">
      <c r="B190" s="218"/>
      <c r="C190" s="252" t="s">
        <v>41</v>
      </c>
      <c r="D190" s="195"/>
      <c r="E190" s="195"/>
      <c r="F190" s="216" t="s">
        <v>706</v>
      </c>
      <c r="G190" s="195"/>
      <c r="H190" s="192" t="s">
        <v>796</v>
      </c>
      <c r="I190" s="195" t="s">
        <v>797</v>
      </c>
      <c r="J190" s="195"/>
      <c r="K190" s="239"/>
    </row>
    <row r="191" spans="2:11" customFormat="1" ht="15" customHeight="1">
      <c r="B191" s="218"/>
      <c r="C191" s="252" t="s">
        <v>798</v>
      </c>
      <c r="D191" s="195"/>
      <c r="E191" s="195"/>
      <c r="F191" s="216" t="s">
        <v>706</v>
      </c>
      <c r="G191" s="195"/>
      <c r="H191" s="195" t="s">
        <v>799</v>
      </c>
      <c r="I191" s="195" t="s">
        <v>741</v>
      </c>
      <c r="J191" s="195"/>
      <c r="K191" s="239"/>
    </row>
    <row r="192" spans="2:11" customFormat="1" ht="15" customHeight="1">
      <c r="B192" s="218"/>
      <c r="C192" s="252" t="s">
        <v>800</v>
      </c>
      <c r="D192" s="195"/>
      <c r="E192" s="195"/>
      <c r="F192" s="216" t="s">
        <v>706</v>
      </c>
      <c r="G192" s="195"/>
      <c r="H192" s="195" t="s">
        <v>801</v>
      </c>
      <c r="I192" s="195" t="s">
        <v>741</v>
      </c>
      <c r="J192" s="195"/>
      <c r="K192" s="239"/>
    </row>
    <row r="193" spans="2:11" customFormat="1" ht="15" customHeight="1">
      <c r="B193" s="218"/>
      <c r="C193" s="252" t="s">
        <v>802</v>
      </c>
      <c r="D193" s="195"/>
      <c r="E193" s="195"/>
      <c r="F193" s="216" t="s">
        <v>712</v>
      </c>
      <c r="G193" s="195"/>
      <c r="H193" s="195" t="s">
        <v>803</v>
      </c>
      <c r="I193" s="195" t="s">
        <v>741</v>
      </c>
      <c r="J193" s="195"/>
      <c r="K193" s="239"/>
    </row>
    <row r="194" spans="2:11" customFormat="1" ht="15" customHeight="1">
      <c r="B194" s="245"/>
      <c r="C194" s="254"/>
      <c r="D194" s="225"/>
      <c r="E194" s="225"/>
      <c r="F194" s="225"/>
      <c r="G194" s="225"/>
      <c r="H194" s="225"/>
      <c r="I194" s="225"/>
      <c r="J194" s="225"/>
      <c r="K194" s="246"/>
    </row>
    <row r="195" spans="2:11" customFormat="1" ht="18.75" customHeight="1">
      <c r="B195" s="227"/>
      <c r="C195" s="237"/>
      <c r="D195" s="237"/>
      <c r="E195" s="237"/>
      <c r="F195" s="247"/>
      <c r="G195" s="237"/>
      <c r="H195" s="237"/>
      <c r="I195" s="237"/>
      <c r="J195" s="237"/>
      <c r="K195" s="227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customFormat="1" ht="13.5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customFormat="1" ht="21">
      <c r="B199" s="187"/>
      <c r="C199" s="310" t="s">
        <v>804</v>
      </c>
      <c r="D199" s="310"/>
      <c r="E199" s="310"/>
      <c r="F199" s="310"/>
      <c r="G199" s="310"/>
      <c r="H199" s="310"/>
      <c r="I199" s="310"/>
      <c r="J199" s="310"/>
      <c r="K199" s="188"/>
    </row>
    <row r="200" spans="2:11" customFormat="1" ht="25.5" customHeight="1">
      <c r="B200" s="187"/>
      <c r="C200" s="255" t="s">
        <v>805</v>
      </c>
      <c r="D200" s="255"/>
      <c r="E200" s="255"/>
      <c r="F200" s="255" t="s">
        <v>806</v>
      </c>
      <c r="G200" s="256"/>
      <c r="H200" s="316" t="s">
        <v>807</v>
      </c>
      <c r="I200" s="316"/>
      <c r="J200" s="316"/>
      <c r="K200" s="188"/>
    </row>
    <row r="201" spans="2:11" customFormat="1" ht="5.25" customHeight="1">
      <c r="B201" s="218"/>
      <c r="C201" s="213"/>
      <c r="D201" s="213"/>
      <c r="E201" s="213"/>
      <c r="F201" s="213"/>
      <c r="G201" s="237"/>
      <c r="H201" s="213"/>
      <c r="I201" s="213"/>
      <c r="J201" s="213"/>
      <c r="K201" s="239"/>
    </row>
    <row r="202" spans="2:11" customFormat="1" ht="15" customHeight="1">
      <c r="B202" s="218"/>
      <c r="C202" s="195" t="s">
        <v>797</v>
      </c>
      <c r="D202" s="195"/>
      <c r="E202" s="195"/>
      <c r="F202" s="216" t="s">
        <v>42</v>
      </c>
      <c r="G202" s="195"/>
      <c r="H202" s="315" t="s">
        <v>808</v>
      </c>
      <c r="I202" s="315"/>
      <c r="J202" s="315"/>
      <c r="K202" s="239"/>
    </row>
    <row r="203" spans="2:11" customFormat="1" ht="15" customHeight="1">
      <c r="B203" s="218"/>
      <c r="C203" s="195"/>
      <c r="D203" s="195"/>
      <c r="E203" s="195"/>
      <c r="F203" s="216" t="s">
        <v>43</v>
      </c>
      <c r="G203" s="195"/>
      <c r="H203" s="315" t="s">
        <v>809</v>
      </c>
      <c r="I203" s="315"/>
      <c r="J203" s="315"/>
      <c r="K203" s="239"/>
    </row>
    <row r="204" spans="2:11" customFormat="1" ht="15" customHeight="1">
      <c r="B204" s="218"/>
      <c r="C204" s="195"/>
      <c r="D204" s="195"/>
      <c r="E204" s="195"/>
      <c r="F204" s="216" t="s">
        <v>46</v>
      </c>
      <c r="G204" s="195"/>
      <c r="H204" s="315" t="s">
        <v>810</v>
      </c>
      <c r="I204" s="315"/>
      <c r="J204" s="315"/>
      <c r="K204" s="239"/>
    </row>
    <row r="205" spans="2:11" customFormat="1" ht="15" customHeight="1">
      <c r="B205" s="218"/>
      <c r="C205" s="195"/>
      <c r="D205" s="195"/>
      <c r="E205" s="195"/>
      <c r="F205" s="216" t="s">
        <v>44</v>
      </c>
      <c r="G205" s="195"/>
      <c r="H205" s="315" t="s">
        <v>811</v>
      </c>
      <c r="I205" s="315"/>
      <c r="J205" s="315"/>
      <c r="K205" s="239"/>
    </row>
    <row r="206" spans="2:11" customFormat="1" ht="15" customHeight="1">
      <c r="B206" s="218"/>
      <c r="C206" s="195"/>
      <c r="D206" s="195"/>
      <c r="E206" s="195"/>
      <c r="F206" s="216" t="s">
        <v>45</v>
      </c>
      <c r="G206" s="195"/>
      <c r="H206" s="315" t="s">
        <v>812</v>
      </c>
      <c r="I206" s="315"/>
      <c r="J206" s="315"/>
      <c r="K206" s="239"/>
    </row>
    <row r="207" spans="2:11" customFormat="1" ht="15" customHeight="1">
      <c r="B207" s="218"/>
      <c r="C207" s="195"/>
      <c r="D207" s="195"/>
      <c r="E207" s="195"/>
      <c r="F207" s="216"/>
      <c r="G207" s="195"/>
      <c r="H207" s="195"/>
      <c r="I207" s="195"/>
      <c r="J207" s="195"/>
      <c r="K207" s="239"/>
    </row>
    <row r="208" spans="2:11" customFormat="1" ht="15" customHeight="1">
      <c r="B208" s="218"/>
      <c r="C208" s="195" t="s">
        <v>753</v>
      </c>
      <c r="D208" s="195"/>
      <c r="E208" s="195"/>
      <c r="F208" s="216" t="s">
        <v>78</v>
      </c>
      <c r="G208" s="195"/>
      <c r="H208" s="315" t="s">
        <v>813</v>
      </c>
      <c r="I208" s="315"/>
      <c r="J208" s="315"/>
      <c r="K208" s="239"/>
    </row>
    <row r="209" spans="2:11" customFormat="1" ht="15" customHeight="1">
      <c r="B209" s="218"/>
      <c r="C209" s="195"/>
      <c r="D209" s="195"/>
      <c r="E209" s="195"/>
      <c r="F209" s="216" t="s">
        <v>651</v>
      </c>
      <c r="G209" s="195"/>
      <c r="H209" s="315" t="s">
        <v>652</v>
      </c>
      <c r="I209" s="315"/>
      <c r="J209" s="315"/>
      <c r="K209" s="239"/>
    </row>
    <row r="210" spans="2:11" customFormat="1" ht="15" customHeight="1">
      <c r="B210" s="218"/>
      <c r="C210" s="195"/>
      <c r="D210" s="195"/>
      <c r="E210" s="195"/>
      <c r="F210" s="216" t="s">
        <v>649</v>
      </c>
      <c r="G210" s="195"/>
      <c r="H210" s="315" t="s">
        <v>814</v>
      </c>
      <c r="I210" s="315"/>
      <c r="J210" s="315"/>
      <c r="K210" s="239"/>
    </row>
    <row r="211" spans="2:11" customFormat="1" ht="15" customHeight="1">
      <c r="B211" s="257"/>
      <c r="C211" s="195"/>
      <c r="D211" s="195"/>
      <c r="E211" s="195"/>
      <c r="F211" s="216" t="s">
        <v>102</v>
      </c>
      <c r="G211" s="252"/>
      <c r="H211" s="314" t="s">
        <v>103</v>
      </c>
      <c r="I211" s="314"/>
      <c r="J211" s="314"/>
      <c r="K211" s="258"/>
    </row>
    <row r="212" spans="2:11" customFormat="1" ht="15" customHeight="1">
      <c r="B212" s="257"/>
      <c r="C212" s="195"/>
      <c r="D212" s="195"/>
      <c r="E212" s="195"/>
      <c r="F212" s="216" t="s">
        <v>653</v>
      </c>
      <c r="G212" s="252"/>
      <c r="H212" s="314" t="s">
        <v>815</v>
      </c>
      <c r="I212" s="314"/>
      <c r="J212" s="314"/>
      <c r="K212" s="258"/>
    </row>
    <row r="213" spans="2:11" customFormat="1" ht="15" customHeight="1">
      <c r="B213" s="257"/>
      <c r="C213" s="195"/>
      <c r="D213" s="195"/>
      <c r="E213" s="195"/>
      <c r="F213" s="216"/>
      <c r="G213" s="252"/>
      <c r="H213" s="243"/>
      <c r="I213" s="243"/>
      <c r="J213" s="243"/>
      <c r="K213" s="258"/>
    </row>
    <row r="214" spans="2:11" customFormat="1" ht="15" customHeight="1">
      <c r="B214" s="257"/>
      <c r="C214" s="195" t="s">
        <v>777</v>
      </c>
      <c r="D214" s="195"/>
      <c r="E214" s="195"/>
      <c r="F214" s="216">
        <v>1</v>
      </c>
      <c r="G214" s="252"/>
      <c r="H214" s="314" t="s">
        <v>816</v>
      </c>
      <c r="I214" s="314"/>
      <c r="J214" s="314"/>
      <c r="K214" s="258"/>
    </row>
    <row r="215" spans="2:11" customFormat="1" ht="15" customHeight="1">
      <c r="B215" s="257"/>
      <c r="C215" s="195"/>
      <c r="D215" s="195"/>
      <c r="E215" s="195"/>
      <c r="F215" s="216">
        <v>2</v>
      </c>
      <c r="G215" s="252"/>
      <c r="H215" s="314" t="s">
        <v>817</v>
      </c>
      <c r="I215" s="314"/>
      <c r="J215" s="314"/>
      <c r="K215" s="258"/>
    </row>
    <row r="216" spans="2:11" customFormat="1" ht="15" customHeight="1">
      <c r="B216" s="257"/>
      <c r="C216" s="195"/>
      <c r="D216" s="195"/>
      <c r="E216" s="195"/>
      <c r="F216" s="216">
        <v>3</v>
      </c>
      <c r="G216" s="252"/>
      <c r="H216" s="314" t="s">
        <v>818</v>
      </c>
      <c r="I216" s="314"/>
      <c r="J216" s="314"/>
      <c r="K216" s="258"/>
    </row>
    <row r="217" spans="2:11" customFormat="1" ht="15" customHeight="1">
      <c r="B217" s="257"/>
      <c r="C217" s="195"/>
      <c r="D217" s="195"/>
      <c r="E217" s="195"/>
      <c r="F217" s="216">
        <v>4</v>
      </c>
      <c r="G217" s="252"/>
      <c r="H217" s="314" t="s">
        <v>819</v>
      </c>
      <c r="I217" s="314"/>
      <c r="J217" s="314"/>
      <c r="K217" s="258"/>
    </row>
    <row r="218" spans="2:11" customFormat="1" ht="12.75" customHeight="1">
      <c r="B218" s="259"/>
      <c r="C218" s="260"/>
      <c r="D218" s="260"/>
      <c r="E218" s="260"/>
      <c r="F218" s="260"/>
      <c r="G218" s="260"/>
      <c r="H218" s="260"/>
      <c r="I218" s="260"/>
      <c r="J218" s="260"/>
      <c r="K218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96" t="s">
        <v>107</v>
      </c>
      <c r="F9" s="305"/>
      <c r="G9" s="305"/>
      <c r="H9" s="305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48">
        <f>'Rekapitulace stavby'!AN8</f>
        <v>44903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8" t="str">
        <f>'Rekapitulace stavby'!E14</f>
        <v>Vyplň údaj</v>
      </c>
      <c r="F18" s="275"/>
      <c r="G18" s="275"/>
      <c r="H18" s="27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0"/>
      <c r="E27" s="279" t="s">
        <v>3</v>
      </c>
      <c r="F27" s="279"/>
      <c r="G27" s="279"/>
      <c r="H27" s="279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37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2">
        <f>ROUND((SUM(BE81:BE96)),  2)</f>
        <v>0</v>
      </c>
      <c r="I33" s="92">
        <v>0.21</v>
      </c>
      <c r="J33" s="82">
        <f>ROUND(((SUM(BE81:BE96))*I33),  2)</f>
        <v>0</v>
      </c>
      <c r="L33" s="31"/>
    </row>
    <row r="34" spans="2:12" s="1" customFormat="1" ht="14.45" customHeight="1">
      <c r="B34" s="31"/>
      <c r="E34" s="26" t="s">
        <v>43</v>
      </c>
      <c r="F34" s="82">
        <f>ROUND((SUM(BF81:BF96)),  2)</f>
        <v>0</v>
      </c>
      <c r="I34" s="92">
        <v>0.15</v>
      </c>
      <c r="J34" s="82">
        <f>ROUND(((SUM(BF81:BF96))*I34),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2">
        <f>ROUND((SUM(BG81:BG96)),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2">
        <f>ROUND((SUM(BH81:BH96)),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2">
        <f>ROUND((SUM(BI81:BI96)),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47</v>
      </c>
      <c r="E39" s="53"/>
      <c r="F39" s="53"/>
      <c r="G39" s="95" t="s">
        <v>48</v>
      </c>
      <c r="H39" s="96" t="s">
        <v>49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306" t="str">
        <f>E7</f>
        <v>KoPÚ Chotčiny - krajinotvorná nádrž VN1, tůně I a II, revitalizace toku v k.ú.Chotčiny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106</v>
      </c>
      <c r="L49" s="31"/>
    </row>
    <row r="50" spans="2:47" s="1" customFormat="1" ht="16.5" customHeight="1">
      <c r="B50" s="31"/>
      <c r="E50" s="296" t="str">
        <f>E9</f>
        <v xml:space="preserve">SO 00 - Přípravné a dokončovací práce </v>
      </c>
      <c r="F50" s="305"/>
      <c r="G50" s="305"/>
      <c r="H50" s="305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22</v>
      </c>
      <c r="F52" s="24" t="str">
        <f>F12</f>
        <v>k.ú.Chotčiny</v>
      </c>
      <c r="I52" s="26" t="s">
        <v>24</v>
      </c>
      <c r="J52" s="48">
        <f>IF(J12="","",J12)</f>
        <v>44903</v>
      </c>
      <c r="L52" s="31"/>
    </row>
    <row r="53" spans="2:47" s="1" customFormat="1" ht="6.95" customHeight="1">
      <c r="B53" s="31"/>
      <c r="L53" s="31"/>
    </row>
    <row r="54" spans="2:47" s="1" customFormat="1" ht="40.15" customHeight="1">
      <c r="B54" s="31"/>
      <c r="C54" s="26" t="s">
        <v>25</v>
      </c>
      <c r="F54" s="24" t="str">
        <f>E15</f>
        <v xml:space="preserve"> </v>
      </c>
      <c r="I54" s="26" t="s">
        <v>31</v>
      </c>
      <c r="J54" s="29" t="str">
        <f>E21</f>
        <v>Natura Koncept s.r.o. ŘEŠENÍ VODY V KRAJINĚ</v>
      </c>
      <c r="L54" s="31"/>
    </row>
    <row r="55" spans="2:47" s="1" customFormat="1" ht="15.2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109</v>
      </c>
      <c r="D57" s="93"/>
      <c r="E57" s="93"/>
      <c r="F57" s="93"/>
      <c r="G57" s="93"/>
      <c r="H57" s="93"/>
      <c r="I57" s="93"/>
      <c r="J57" s="100" t="s">
        <v>110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69</v>
      </c>
      <c r="J59" s="62">
        <f>J81</f>
        <v>0</v>
      </c>
      <c r="L59" s="31"/>
      <c r="AU59" s="16" t="s">
        <v>111</v>
      </c>
    </row>
    <row r="60" spans="2:47" s="8" customFormat="1" ht="24.95" customHeight="1">
      <c r="B60" s="102"/>
      <c r="D60" s="103" t="s">
        <v>112</v>
      </c>
      <c r="E60" s="104"/>
      <c r="F60" s="104"/>
      <c r="G60" s="104"/>
      <c r="H60" s="104"/>
      <c r="I60" s="104"/>
      <c r="J60" s="105">
        <f>J82</f>
        <v>0</v>
      </c>
      <c r="L60" s="102"/>
    </row>
    <row r="61" spans="2:47" s="9" customFormat="1" ht="19.899999999999999" customHeight="1">
      <c r="B61" s="106"/>
      <c r="D61" s="107" t="s">
        <v>113</v>
      </c>
      <c r="E61" s="108"/>
      <c r="F61" s="108"/>
      <c r="G61" s="108"/>
      <c r="H61" s="108"/>
      <c r="I61" s="108"/>
      <c r="J61" s="109">
        <f>J83</f>
        <v>0</v>
      </c>
      <c r="L61" s="106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114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17</v>
      </c>
      <c r="L70" s="31"/>
    </row>
    <row r="71" spans="2:20" s="1" customFormat="1" ht="26.25" customHeight="1">
      <c r="B71" s="31"/>
      <c r="E71" s="306" t="str">
        <f>E7</f>
        <v>KoPÚ Chotčiny - krajinotvorná nádrž VN1, tůně I a II, revitalizace toku v k.ú.Chotčiny</v>
      </c>
      <c r="F71" s="307"/>
      <c r="G71" s="307"/>
      <c r="H71" s="307"/>
      <c r="L71" s="31"/>
    </row>
    <row r="72" spans="2:20" s="1" customFormat="1" ht="12" customHeight="1">
      <c r="B72" s="31"/>
      <c r="C72" s="26" t="s">
        <v>106</v>
      </c>
      <c r="L72" s="31"/>
    </row>
    <row r="73" spans="2:20" s="1" customFormat="1" ht="16.5" customHeight="1">
      <c r="B73" s="31"/>
      <c r="E73" s="296" t="str">
        <f>E9</f>
        <v xml:space="preserve">SO 00 - Přípravné a dokončovací práce </v>
      </c>
      <c r="F73" s="305"/>
      <c r="G73" s="305"/>
      <c r="H73" s="305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22</v>
      </c>
      <c r="F75" s="24" t="str">
        <f>F12</f>
        <v>k.ú.Chotčiny</v>
      </c>
      <c r="I75" s="26" t="s">
        <v>24</v>
      </c>
      <c r="J75" s="48">
        <f>IF(J12="","",J12)</f>
        <v>44903</v>
      </c>
      <c r="L75" s="31"/>
    </row>
    <row r="76" spans="2:20" s="1" customFormat="1" ht="6.95" customHeight="1">
      <c r="B76" s="31"/>
      <c r="L76" s="31"/>
    </row>
    <row r="77" spans="2:20" s="1" customFormat="1" ht="40.15" customHeight="1">
      <c r="B77" s="31"/>
      <c r="C77" s="26" t="s">
        <v>25</v>
      </c>
      <c r="F77" s="24" t="str">
        <f>E15</f>
        <v xml:space="preserve"> </v>
      </c>
      <c r="I77" s="26" t="s">
        <v>31</v>
      </c>
      <c r="J77" s="29" t="str">
        <f>E21</f>
        <v>Natura Koncept s.r.o. ŘEŠENÍ VODY V KRAJINĚ</v>
      </c>
      <c r="L77" s="31"/>
    </row>
    <row r="78" spans="2:20" s="1" customFormat="1" ht="15.2" customHeight="1">
      <c r="B78" s="31"/>
      <c r="C78" s="26" t="s">
        <v>29</v>
      </c>
      <c r="F78" s="24" t="str">
        <f>IF(E18="","",E18)</f>
        <v>Vyplň údaj</v>
      </c>
      <c r="I78" s="26" t="s">
        <v>34</v>
      </c>
      <c r="J78" s="29" t="str">
        <f>E24</f>
        <v xml:space="preserve"> </v>
      </c>
      <c r="L78" s="31"/>
    </row>
    <row r="79" spans="2:20" s="1" customFormat="1" ht="10.35" customHeight="1">
      <c r="B79" s="31"/>
      <c r="L79" s="31"/>
    </row>
    <row r="80" spans="2:20" s="10" customFormat="1" ht="29.25" customHeight="1">
      <c r="B80" s="110"/>
      <c r="C80" s="111" t="s">
        <v>115</v>
      </c>
      <c r="D80" s="112" t="s">
        <v>56</v>
      </c>
      <c r="E80" s="112" t="s">
        <v>52</v>
      </c>
      <c r="F80" s="112" t="s">
        <v>53</v>
      </c>
      <c r="G80" s="112" t="s">
        <v>116</v>
      </c>
      <c r="H80" s="112" t="s">
        <v>117</v>
      </c>
      <c r="I80" s="112" t="s">
        <v>118</v>
      </c>
      <c r="J80" s="112" t="s">
        <v>110</v>
      </c>
      <c r="K80" s="113" t="s">
        <v>119</v>
      </c>
      <c r="L80" s="110"/>
      <c r="M80" s="55" t="s">
        <v>3</v>
      </c>
      <c r="N80" s="56" t="s">
        <v>41</v>
      </c>
      <c r="O80" s="56" t="s">
        <v>120</v>
      </c>
      <c r="P80" s="56" t="s">
        <v>121</v>
      </c>
      <c r="Q80" s="56" t="s">
        <v>122</v>
      </c>
      <c r="R80" s="56" t="s">
        <v>123</v>
      </c>
      <c r="S80" s="56" t="s">
        <v>124</v>
      </c>
      <c r="T80" s="57" t="s">
        <v>125</v>
      </c>
    </row>
    <row r="81" spans="2:65" s="1" customFormat="1" ht="22.9" customHeight="1">
      <c r="B81" s="31"/>
      <c r="C81" s="60" t="s">
        <v>126</v>
      </c>
      <c r="J81" s="114">
        <f>BK81</f>
        <v>0</v>
      </c>
      <c r="L81" s="31"/>
      <c r="M81" s="58"/>
      <c r="N81" s="49"/>
      <c r="O81" s="49"/>
      <c r="P81" s="115">
        <f>P82</f>
        <v>0</v>
      </c>
      <c r="Q81" s="49"/>
      <c r="R81" s="115">
        <f>R82</f>
        <v>0</v>
      </c>
      <c r="S81" s="49"/>
      <c r="T81" s="116">
        <f>T82</f>
        <v>0</v>
      </c>
      <c r="AT81" s="16" t="s">
        <v>70</v>
      </c>
      <c r="AU81" s="16" t="s">
        <v>111</v>
      </c>
      <c r="BK81" s="117">
        <f>BK82</f>
        <v>0</v>
      </c>
    </row>
    <row r="82" spans="2:65" s="11" customFormat="1" ht="25.9" customHeight="1">
      <c r="B82" s="118"/>
      <c r="D82" s="119" t="s">
        <v>70</v>
      </c>
      <c r="E82" s="120" t="s">
        <v>127</v>
      </c>
      <c r="F82" s="120" t="s">
        <v>128</v>
      </c>
      <c r="I82" s="121"/>
      <c r="J82" s="122">
        <f>BK82</f>
        <v>0</v>
      </c>
      <c r="L82" s="118"/>
      <c r="M82" s="123"/>
      <c r="P82" s="124">
        <f>P83</f>
        <v>0</v>
      </c>
      <c r="R82" s="124">
        <f>R83</f>
        <v>0</v>
      </c>
      <c r="T82" s="125">
        <f>T83</f>
        <v>0</v>
      </c>
      <c r="AR82" s="119" t="s">
        <v>79</v>
      </c>
      <c r="AT82" s="126" t="s">
        <v>70</v>
      </c>
      <c r="AU82" s="126" t="s">
        <v>71</v>
      </c>
      <c r="AY82" s="119" t="s">
        <v>129</v>
      </c>
      <c r="BK82" s="127">
        <f>BK83</f>
        <v>0</v>
      </c>
    </row>
    <row r="83" spans="2:65" s="11" customFormat="1" ht="22.9" customHeight="1">
      <c r="B83" s="118"/>
      <c r="D83" s="119" t="s">
        <v>70</v>
      </c>
      <c r="E83" s="128" t="s">
        <v>79</v>
      </c>
      <c r="F83" s="128" t="s">
        <v>130</v>
      </c>
      <c r="I83" s="121"/>
      <c r="J83" s="129">
        <f>BK83</f>
        <v>0</v>
      </c>
      <c r="L83" s="118"/>
      <c r="M83" s="123"/>
      <c r="P83" s="124">
        <f>SUM(P84:P96)</f>
        <v>0</v>
      </c>
      <c r="R83" s="124">
        <f>SUM(R84:R96)</f>
        <v>0</v>
      </c>
      <c r="T83" s="125">
        <f>SUM(T84:T96)</f>
        <v>0</v>
      </c>
      <c r="AR83" s="119" t="s">
        <v>79</v>
      </c>
      <c r="AT83" s="126" t="s">
        <v>70</v>
      </c>
      <c r="AU83" s="126" t="s">
        <v>79</v>
      </c>
      <c r="AY83" s="119" t="s">
        <v>129</v>
      </c>
      <c r="BK83" s="127">
        <f>SUM(BK84:BK96)</f>
        <v>0</v>
      </c>
    </row>
    <row r="84" spans="2:65" s="1" customFormat="1" ht="24.2" customHeight="1">
      <c r="B84" s="130"/>
      <c r="C84" s="131" t="s">
        <v>79</v>
      </c>
      <c r="D84" s="131" t="s">
        <v>131</v>
      </c>
      <c r="E84" s="132" t="s">
        <v>132</v>
      </c>
      <c r="F84" s="133" t="s">
        <v>133</v>
      </c>
      <c r="G84" s="134" t="s">
        <v>134</v>
      </c>
      <c r="H84" s="135">
        <v>13500</v>
      </c>
      <c r="I84" s="136"/>
      <c r="J84" s="137">
        <f>ROUND(I84*H84,2)</f>
        <v>0</v>
      </c>
      <c r="K84" s="133" t="s">
        <v>135</v>
      </c>
      <c r="L84" s="31"/>
      <c r="M84" s="138" t="s">
        <v>3</v>
      </c>
      <c r="N84" s="139" t="s">
        <v>42</v>
      </c>
      <c r="P84" s="140">
        <f>O84*H84</f>
        <v>0</v>
      </c>
      <c r="Q84" s="140">
        <v>0</v>
      </c>
      <c r="R84" s="140">
        <f>Q84*H84</f>
        <v>0</v>
      </c>
      <c r="S84" s="140">
        <v>0</v>
      </c>
      <c r="T84" s="141">
        <f>S84*H84</f>
        <v>0</v>
      </c>
      <c r="AR84" s="142" t="s">
        <v>93</v>
      </c>
      <c r="AT84" s="142" t="s">
        <v>131</v>
      </c>
      <c r="AU84" s="142" t="s">
        <v>81</v>
      </c>
      <c r="AY84" s="16" t="s">
        <v>129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6" t="s">
        <v>79</v>
      </c>
      <c r="BK84" s="143">
        <f>ROUND(I84*H84,2)</f>
        <v>0</v>
      </c>
      <c r="BL84" s="16" t="s">
        <v>93</v>
      </c>
      <c r="BM84" s="142" t="s">
        <v>136</v>
      </c>
    </row>
    <row r="85" spans="2:65" s="1" customFormat="1">
      <c r="B85" s="31"/>
      <c r="D85" s="144" t="s">
        <v>137</v>
      </c>
      <c r="F85" s="145" t="s">
        <v>138</v>
      </c>
      <c r="I85" s="146"/>
      <c r="L85" s="31"/>
      <c r="M85" s="147"/>
      <c r="T85" s="52"/>
      <c r="AT85" s="16" t="s">
        <v>137</v>
      </c>
      <c r="AU85" s="16" t="s">
        <v>81</v>
      </c>
    </row>
    <row r="86" spans="2:65" s="1" customFormat="1" ht="62.65" customHeight="1">
      <c r="B86" s="130"/>
      <c r="C86" s="131" t="s">
        <v>81</v>
      </c>
      <c r="D86" s="131" t="s">
        <v>131</v>
      </c>
      <c r="E86" s="132" t="s">
        <v>139</v>
      </c>
      <c r="F86" s="133" t="s">
        <v>140</v>
      </c>
      <c r="G86" s="134" t="s">
        <v>141</v>
      </c>
      <c r="H86" s="135">
        <v>5400</v>
      </c>
      <c r="I86" s="136"/>
      <c r="J86" s="137">
        <f>ROUND(I86*H86,2)</f>
        <v>0</v>
      </c>
      <c r="K86" s="133" t="s">
        <v>135</v>
      </c>
      <c r="L86" s="31"/>
      <c r="M86" s="138" t="s">
        <v>3</v>
      </c>
      <c r="N86" s="139" t="s">
        <v>42</v>
      </c>
      <c r="P86" s="140">
        <f>O86*H86</f>
        <v>0</v>
      </c>
      <c r="Q86" s="140">
        <v>0</v>
      </c>
      <c r="R86" s="140">
        <f>Q86*H86</f>
        <v>0</v>
      </c>
      <c r="S86" s="140">
        <v>0</v>
      </c>
      <c r="T86" s="141">
        <f>S86*H86</f>
        <v>0</v>
      </c>
      <c r="AR86" s="142" t="s">
        <v>93</v>
      </c>
      <c r="AT86" s="142" t="s">
        <v>131</v>
      </c>
      <c r="AU86" s="142" t="s">
        <v>81</v>
      </c>
      <c r="AY86" s="16" t="s">
        <v>129</v>
      </c>
      <c r="BE86" s="143">
        <f>IF(N86="základní",J86,0)</f>
        <v>0</v>
      </c>
      <c r="BF86" s="143">
        <f>IF(N86="snížená",J86,0)</f>
        <v>0</v>
      </c>
      <c r="BG86" s="143">
        <f>IF(N86="zákl. přenesená",J86,0)</f>
        <v>0</v>
      </c>
      <c r="BH86" s="143">
        <f>IF(N86="sníž. přenesená",J86,0)</f>
        <v>0</v>
      </c>
      <c r="BI86" s="143">
        <f>IF(N86="nulová",J86,0)</f>
        <v>0</v>
      </c>
      <c r="BJ86" s="16" t="s">
        <v>79</v>
      </c>
      <c r="BK86" s="143">
        <f>ROUND(I86*H86,2)</f>
        <v>0</v>
      </c>
      <c r="BL86" s="16" t="s">
        <v>93</v>
      </c>
      <c r="BM86" s="142" t="s">
        <v>142</v>
      </c>
    </row>
    <row r="87" spans="2:65" s="1" customFormat="1">
      <c r="B87" s="31"/>
      <c r="D87" s="144" t="s">
        <v>137</v>
      </c>
      <c r="F87" s="145" t="s">
        <v>143</v>
      </c>
      <c r="I87" s="146"/>
      <c r="L87" s="31"/>
      <c r="M87" s="147"/>
      <c r="T87" s="52"/>
      <c r="AT87" s="16" t="s">
        <v>137</v>
      </c>
      <c r="AU87" s="16" t="s">
        <v>81</v>
      </c>
    </row>
    <row r="88" spans="2:65" s="12" customFormat="1">
      <c r="B88" s="148"/>
      <c r="D88" s="149" t="s">
        <v>144</v>
      </c>
      <c r="E88" s="150" t="s">
        <v>3</v>
      </c>
      <c r="F88" s="151" t="s">
        <v>145</v>
      </c>
      <c r="H88" s="152">
        <v>2700</v>
      </c>
      <c r="I88" s="153"/>
      <c r="L88" s="148"/>
      <c r="M88" s="154"/>
      <c r="T88" s="155"/>
      <c r="AT88" s="150" t="s">
        <v>144</v>
      </c>
      <c r="AU88" s="150" t="s">
        <v>81</v>
      </c>
      <c r="AV88" s="12" t="s">
        <v>81</v>
      </c>
      <c r="AW88" s="12" t="s">
        <v>33</v>
      </c>
      <c r="AX88" s="12" t="s">
        <v>71</v>
      </c>
      <c r="AY88" s="150" t="s">
        <v>129</v>
      </c>
    </row>
    <row r="89" spans="2:65" s="12" customFormat="1">
      <c r="B89" s="148"/>
      <c r="D89" s="149" t="s">
        <v>144</v>
      </c>
      <c r="E89" s="150" t="s">
        <v>3</v>
      </c>
      <c r="F89" s="151" t="s">
        <v>146</v>
      </c>
      <c r="H89" s="152">
        <v>2700</v>
      </c>
      <c r="I89" s="153"/>
      <c r="L89" s="148"/>
      <c r="M89" s="154"/>
      <c r="T89" s="155"/>
      <c r="AT89" s="150" t="s">
        <v>144</v>
      </c>
      <c r="AU89" s="150" t="s">
        <v>81</v>
      </c>
      <c r="AV89" s="12" t="s">
        <v>81</v>
      </c>
      <c r="AW89" s="12" t="s">
        <v>33</v>
      </c>
      <c r="AX89" s="12" t="s">
        <v>71</v>
      </c>
      <c r="AY89" s="150" t="s">
        <v>129</v>
      </c>
    </row>
    <row r="90" spans="2:65" s="13" customFormat="1">
      <c r="B90" s="156"/>
      <c r="D90" s="149" t="s">
        <v>144</v>
      </c>
      <c r="E90" s="157" t="s">
        <v>3</v>
      </c>
      <c r="F90" s="158" t="s">
        <v>147</v>
      </c>
      <c r="H90" s="159">
        <v>5400</v>
      </c>
      <c r="I90" s="160"/>
      <c r="L90" s="156"/>
      <c r="M90" s="161"/>
      <c r="T90" s="162"/>
      <c r="AT90" s="157" t="s">
        <v>144</v>
      </c>
      <c r="AU90" s="157" t="s">
        <v>81</v>
      </c>
      <c r="AV90" s="13" t="s">
        <v>93</v>
      </c>
      <c r="AW90" s="13" t="s">
        <v>33</v>
      </c>
      <c r="AX90" s="13" t="s">
        <v>79</v>
      </c>
      <c r="AY90" s="157" t="s">
        <v>129</v>
      </c>
    </row>
    <row r="91" spans="2:65" s="1" customFormat="1" ht="44.25" customHeight="1">
      <c r="B91" s="130"/>
      <c r="C91" s="131" t="s">
        <v>90</v>
      </c>
      <c r="D91" s="131" t="s">
        <v>131</v>
      </c>
      <c r="E91" s="132" t="s">
        <v>148</v>
      </c>
      <c r="F91" s="133" t="s">
        <v>149</v>
      </c>
      <c r="G91" s="134" t="s">
        <v>141</v>
      </c>
      <c r="H91" s="135">
        <v>2700</v>
      </c>
      <c r="I91" s="136"/>
      <c r="J91" s="137">
        <f>ROUND(I91*H91,2)</f>
        <v>0</v>
      </c>
      <c r="K91" s="133" t="s">
        <v>135</v>
      </c>
      <c r="L91" s="31"/>
      <c r="M91" s="138" t="s">
        <v>3</v>
      </c>
      <c r="N91" s="139" t="s">
        <v>42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93</v>
      </c>
      <c r="AT91" s="142" t="s">
        <v>131</v>
      </c>
      <c r="AU91" s="142" t="s">
        <v>81</v>
      </c>
      <c r="AY91" s="16" t="s">
        <v>129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6" t="s">
        <v>79</v>
      </c>
      <c r="BK91" s="143">
        <f>ROUND(I91*H91,2)</f>
        <v>0</v>
      </c>
      <c r="BL91" s="16" t="s">
        <v>93</v>
      </c>
      <c r="BM91" s="142" t="s">
        <v>150</v>
      </c>
    </row>
    <row r="92" spans="2:65" s="1" customFormat="1">
      <c r="B92" s="31"/>
      <c r="D92" s="144" t="s">
        <v>137</v>
      </c>
      <c r="F92" s="145" t="s">
        <v>151</v>
      </c>
      <c r="I92" s="146"/>
      <c r="L92" s="31"/>
      <c r="M92" s="147"/>
      <c r="T92" s="52"/>
      <c r="AT92" s="16" t="s">
        <v>137</v>
      </c>
      <c r="AU92" s="16" t="s">
        <v>81</v>
      </c>
    </row>
    <row r="93" spans="2:65" s="12" customFormat="1">
      <c r="B93" s="148"/>
      <c r="D93" s="149" t="s">
        <v>144</v>
      </c>
      <c r="E93" s="150" t="s">
        <v>3</v>
      </c>
      <c r="F93" s="151" t="s">
        <v>146</v>
      </c>
      <c r="H93" s="152">
        <v>2700</v>
      </c>
      <c r="I93" s="153"/>
      <c r="L93" s="148"/>
      <c r="M93" s="154"/>
      <c r="T93" s="155"/>
      <c r="AT93" s="150" t="s">
        <v>144</v>
      </c>
      <c r="AU93" s="150" t="s">
        <v>81</v>
      </c>
      <c r="AV93" s="12" t="s">
        <v>81</v>
      </c>
      <c r="AW93" s="12" t="s">
        <v>33</v>
      </c>
      <c r="AX93" s="12" t="s">
        <v>79</v>
      </c>
      <c r="AY93" s="150" t="s">
        <v>129</v>
      </c>
    </row>
    <row r="94" spans="2:65" s="1" customFormat="1" ht="37.9" customHeight="1">
      <c r="B94" s="130"/>
      <c r="C94" s="131" t="s">
        <v>93</v>
      </c>
      <c r="D94" s="131" t="s">
        <v>131</v>
      </c>
      <c r="E94" s="132" t="s">
        <v>152</v>
      </c>
      <c r="F94" s="133" t="s">
        <v>153</v>
      </c>
      <c r="G94" s="134" t="s">
        <v>134</v>
      </c>
      <c r="H94" s="135">
        <v>6500</v>
      </c>
      <c r="I94" s="136"/>
      <c r="J94" s="137">
        <f>ROUND(I94*H94,2)</f>
        <v>0</v>
      </c>
      <c r="K94" s="133" t="s">
        <v>135</v>
      </c>
      <c r="L94" s="31"/>
      <c r="M94" s="138" t="s">
        <v>3</v>
      </c>
      <c r="N94" s="139" t="s">
        <v>42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93</v>
      </c>
      <c r="AT94" s="142" t="s">
        <v>131</v>
      </c>
      <c r="AU94" s="142" t="s">
        <v>81</v>
      </c>
      <c r="AY94" s="16" t="s">
        <v>129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6" t="s">
        <v>79</v>
      </c>
      <c r="BK94" s="143">
        <f>ROUND(I94*H94,2)</f>
        <v>0</v>
      </c>
      <c r="BL94" s="16" t="s">
        <v>93</v>
      </c>
      <c r="BM94" s="142" t="s">
        <v>154</v>
      </c>
    </row>
    <row r="95" spans="2:65" s="1" customFormat="1">
      <c r="B95" s="31"/>
      <c r="D95" s="144" t="s">
        <v>137</v>
      </c>
      <c r="F95" s="145" t="s">
        <v>155</v>
      </c>
      <c r="I95" s="146"/>
      <c r="L95" s="31"/>
      <c r="M95" s="147"/>
      <c r="T95" s="52"/>
      <c r="AT95" s="16" t="s">
        <v>137</v>
      </c>
      <c r="AU95" s="16" t="s">
        <v>81</v>
      </c>
    </row>
    <row r="96" spans="2:65" s="1" customFormat="1" ht="16.5" customHeight="1">
      <c r="B96" s="130"/>
      <c r="C96" s="131" t="s">
        <v>156</v>
      </c>
      <c r="D96" s="131" t="s">
        <v>131</v>
      </c>
      <c r="E96" s="132" t="s">
        <v>157</v>
      </c>
      <c r="F96" s="133" t="s">
        <v>158</v>
      </c>
      <c r="G96" s="134" t="s">
        <v>159</v>
      </c>
      <c r="H96" s="135">
        <v>1</v>
      </c>
      <c r="I96" s="136"/>
      <c r="J96" s="137">
        <f>ROUND(I96*H96,2)</f>
        <v>0</v>
      </c>
      <c r="K96" s="133" t="s">
        <v>3</v>
      </c>
      <c r="L96" s="31"/>
      <c r="M96" s="163" t="s">
        <v>3</v>
      </c>
      <c r="N96" s="164" t="s">
        <v>42</v>
      </c>
      <c r="O96" s="165"/>
      <c r="P96" s="166">
        <f>O96*H96</f>
        <v>0</v>
      </c>
      <c r="Q96" s="166">
        <v>0</v>
      </c>
      <c r="R96" s="166">
        <f>Q96*H96</f>
        <v>0</v>
      </c>
      <c r="S96" s="166">
        <v>0</v>
      </c>
      <c r="T96" s="167">
        <f>S96*H96</f>
        <v>0</v>
      </c>
      <c r="AR96" s="142" t="s">
        <v>93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93</v>
      </c>
      <c r="BM96" s="142" t="s">
        <v>160</v>
      </c>
    </row>
    <row r="97" spans="2:12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31"/>
    </row>
  </sheetData>
  <autoFilter ref="C80:K9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87" r:id="rId2" xr:uid="{00000000-0004-0000-0100-000001000000}"/>
    <hyperlink ref="F92" r:id="rId3" xr:uid="{00000000-0004-0000-0100-000002000000}"/>
    <hyperlink ref="F95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ht="12" customHeight="1">
      <c r="B8" s="19"/>
      <c r="D8" s="26" t="s">
        <v>106</v>
      </c>
      <c r="L8" s="19"/>
    </row>
    <row r="9" spans="2:46" s="1" customFormat="1" ht="16.5" customHeight="1">
      <c r="B9" s="31"/>
      <c r="E9" s="306" t="s">
        <v>161</v>
      </c>
      <c r="F9" s="305"/>
      <c r="G9" s="305"/>
      <c r="H9" s="305"/>
      <c r="L9" s="31"/>
    </row>
    <row r="10" spans="2:46" s="1" customFormat="1" ht="12" customHeight="1">
      <c r="B10" s="31"/>
      <c r="D10" s="26" t="s">
        <v>162</v>
      </c>
      <c r="L10" s="31"/>
    </row>
    <row r="11" spans="2:46" s="1" customFormat="1" ht="16.5" customHeight="1">
      <c r="B11" s="31"/>
      <c r="E11" s="296" t="s">
        <v>163</v>
      </c>
      <c r="F11" s="305"/>
      <c r="G11" s="305"/>
      <c r="H11" s="305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19</v>
      </c>
      <c r="F13" s="24" t="s">
        <v>20</v>
      </c>
      <c r="I13" s="26" t="s">
        <v>21</v>
      </c>
      <c r="J13" s="24" t="s">
        <v>3</v>
      </c>
      <c r="L13" s="31"/>
    </row>
    <row r="14" spans="2:46" s="1" customFormat="1" ht="12" customHeight="1">
      <c r="B14" s="31"/>
      <c r="D14" s="26" t="s">
        <v>22</v>
      </c>
      <c r="F14" s="24" t="s">
        <v>23</v>
      </c>
      <c r="I14" s="26" t="s">
        <v>24</v>
      </c>
      <c r="J14" s="48">
        <f>'Rekapitulace stavby'!AN8</f>
        <v>44903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28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29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08" t="str">
        <f>'Rekapitulace stavby'!E14</f>
        <v>Vyplň údaj</v>
      </c>
      <c r="F20" s="275"/>
      <c r="G20" s="275"/>
      <c r="H20" s="275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31</v>
      </c>
      <c r="I22" s="26" t="s">
        <v>26</v>
      </c>
      <c r="J22" s="24" t="s">
        <v>3</v>
      </c>
      <c r="L22" s="31"/>
    </row>
    <row r="23" spans="2:12" s="1" customFormat="1" ht="18" customHeight="1">
      <c r="B23" s="31"/>
      <c r="E23" s="24" t="s">
        <v>32</v>
      </c>
      <c r="I23" s="26" t="s">
        <v>28</v>
      </c>
      <c r="J23" s="24" t="s">
        <v>3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0"/>
      <c r="E29" s="279" t="s">
        <v>3</v>
      </c>
      <c r="F29" s="279"/>
      <c r="G29" s="279"/>
      <c r="H29" s="279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37</v>
      </c>
      <c r="J32" s="62">
        <f>ROUND(J90,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39</v>
      </c>
      <c r="I34" s="34" t="s">
        <v>38</v>
      </c>
      <c r="J34" s="34" t="s">
        <v>40</v>
      </c>
      <c r="L34" s="31"/>
    </row>
    <row r="35" spans="2:12" s="1" customFormat="1" ht="14.45" customHeight="1">
      <c r="B35" s="31"/>
      <c r="D35" s="51" t="s">
        <v>41</v>
      </c>
      <c r="E35" s="26" t="s">
        <v>42</v>
      </c>
      <c r="F35" s="82">
        <f>ROUND((SUM(BE90:BE161)),  2)</f>
        <v>0</v>
      </c>
      <c r="I35" s="92">
        <v>0.21</v>
      </c>
      <c r="J35" s="82">
        <f>ROUND(((SUM(BE90:BE161))*I35),  2)</f>
        <v>0</v>
      </c>
      <c r="L35" s="31"/>
    </row>
    <row r="36" spans="2:12" s="1" customFormat="1" ht="14.45" customHeight="1">
      <c r="B36" s="31"/>
      <c r="E36" s="26" t="s">
        <v>43</v>
      </c>
      <c r="F36" s="82">
        <f>ROUND((SUM(BF90:BF161)),  2)</f>
        <v>0</v>
      </c>
      <c r="I36" s="92">
        <v>0.15</v>
      </c>
      <c r="J36" s="82">
        <f>ROUND(((SUM(BF90:BF161))*I36),  2)</f>
        <v>0</v>
      </c>
      <c r="L36" s="31"/>
    </row>
    <row r="37" spans="2:12" s="1" customFormat="1" ht="14.45" hidden="1" customHeight="1">
      <c r="B37" s="31"/>
      <c r="E37" s="26" t="s">
        <v>44</v>
      </c>
      <c r="F37" s="82">
        <f>ROUND((SUM(BG90:BG161)),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45</v>
      </c>
      <c r="F38" s="82">
        <f>ROUND((SUM(BH90:BH161)),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46</v>
      </c>
      <c r="F39" s="82">
        <f>ROUND((SUM(BI90:BI161)),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47</v>
      </c>
      <c r="E41" s="53"/>
      <c r="F41" s="53"/>
      <c r="G41" s="95" t="s">
        <v>48</v>
      </c>
      <c r="H41" s="96" t="s">
        <v>49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108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17</v>
      </c>
      <c r="L49" s="31"/>
    </row>
    <row r="50" spans="2:47" s="1" customFormat="1" ht="26.25" customHeight="1">
      <c r="B50" s="31"/>
      <c r="E50" s="306" t="str">
        <f>E7</f>
        <v>KoPÚ Chotčiny - krajinotvorná nádrž VN1, tůně I a II, revitalizace toku v k.ú.Chotčiny</v>
      </c>
      <c r="F50" s="307"/>
      <c r="G50" s="307"/>
      <c r="H50" s="307"/>
      <c r="L50" s="31"/>
    </row>
    <row r="51" spans="2:47" ht="12" customHeight="1">
      <c r="B51" s="19"/>
      <c r="C51" s="26" t="s">
        <v>106</v>
      </c>
      <c r="L51" s="19"/>
    </row>
    <row r="52" spans="2:47" s="1" customFormat="1" ht="16.5" customHeight="1">
      <c r="B52" s="31"/>
      <c r="E52" s="306" t="s">
        <v>161</v>
      </c>
      <c r="F52" s="305"/>
      <c r="G52" s="305"/>
      <c r="H52" s="305"/>
      <c r="L52" s="31"/>
    </row>
    <row r="53" spans="2:47" s="1" customFormat="1" ht="12" customHeight="1">
      <c r="B53" s="31"/>
      <c r="C53" s="26" t="s">
        <v>162</v>
      </c>
      <c r="L53" s="31"/>
    </row>
    <row r="54" spans="2:47" s="1" customFormat="1" ht="16.5" customHeight="1">
      <c r="B54" s="31"/>
      <c r="E54" s="296" t="str">
        <f>E11</f>
        <v>1 - zemní hráz</v>
      </c>
      <c r="F54" s="305"/>
      <c r="G54" s="305"/>
      <c r="H54" s="305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22</v>
      </c>
      <c r="F56" s="24" t="str">
        <f>F14</f>
        <v>k.ú.Chotčiny</v>
      </c>
      <c r="I56" s="26" t="s">
        <v>24</v>
      </c>
      <c r="J56" s="48">
        <f>IF(J14="","",J14)</f>
        <v>44903</v>
      </c>
      <c r="L56" s="31"/>
    </row>
    <row r="57" spans="2:47" s="1" customFormat="1" ht="6.95" customHeight="1">
      <c r="B57" s="31"/>
      <c r="L57" s="31"/>
    </row>
    <row r="58" spans="2:47" s="1" customFormat="1" ht="40.15" customHeight="1">
      <c r="B58" s="31"/>
      <c r="C58" s="26" t="s">
        <v>25</v>
      </c>
      <c r="F58" s="24" t="str">
        <f>E17</f>
        <v xml:space="preserve"> </v>
      </c>
      <c r="I58" s="26" t="s">
        <v>31</v>
      </c>
      <c r="J58" s="29" t="str">
        <f>E23</f>
        <v>Natura Koncept s.r.o. ŘEŠENÍ VODY V KRAJINĚ</v>
      </c>
      <c r="L58" s="31"/>
    </row>
    <row r="59" spans="2:47" s="1" customFormat="1" ht="15.2" customHeight="1">
      <c r="B59" s="31"/>
      <c r="C59" s="26" t="s">
        <v>29</v>
      </c>
      <c r="F59" s="24" t="str">
        <f>IF(E20="","",E20)</f>
        <v>Vyplň údaj</v>
      </c>
      <c r="I59" s="26" t="s">
        <v>34</v>
      </c>
      <c r="J59" s="29" t="str">
        <f>E26</f>
        <v xml:space="preserve"> 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69</v>
      </c>
      <c r="J63" s="62">
        <f>J90</f>
        <v>0</v>
      </c>
      <c r="L63" s="31"/>
      <c r="AU63" s="16" t="s">
        <v>111</v>
      </c>
    </row>
    <row r="64" spans="2:47" s="8" customFormat="1" ht="24.95" customHeight="1">
      <c r="B64" s="102"/>
      <c r="D64" s="103" t="s">
        <v>112</v>
      </c>
      <c r="E64" s="104"/>
      <c r="F64" s="104"/>
      <c r="G64" s="104"/>
      <c r="H64" s="104"/>
      <c r="I64" s="104"/>
      <c r="J64" s="105">
        <f>J91</f>
        <v>0</v>
      </c>
      <c r="L64" s="102"/>
    </row>
    <row r="65" spans="2:12" s="9" customFormat="1" ht="19.899999999999999" customHeight="1">
      <c r="B65" s="106"/>
      <c r="D65" s="107" t="s">
        <v>113</v>
      </c>
      <c r="E65" s="108"/>
      <c r="F65" s="108"/>
      <c r="G65" s="108"/>
      <c r="H65" s="108"/>
      <c r="I65" s="108"/>
      <c r="J65" s="109">
        <f>J92</f>
        <v>0</v>
      </c>
      <c r="L65" s="106"/>
    </row>
    <row r="66" spans="2:12" s="9" customFormat="1" ht="19.899999999999999" customHeight="1">
      <c r="B66" s="106"/>
      <c r="D66" s="107" t="s">
        <v>164</v>
      </c>
      <c r="E66" s="108"/>
      <c r="F66" s="108"/>
      <c r="G66" s="108"/>
      <c r="H66" s="108"/>
      <c r="I66" s="108"/>
      <c r="J66" s="109">
        <f>J130</f>
        <v>0</v>
      </c>
      <c r="L66" s="106"/>
    </row>
    <row r="67" spans="2:12" s="9" customFormat="1" ht="19.899999999999999" customHeight="1">
      <c r="B67" s="106"/>
      <c r="D67" s="107" t="s">
        <v>165</v>
      </c>
      <c r="E67" s="108"/>
      <c r="F67" s="108"/>
      <c r="G67" s="108"/>
      <c r="H67" s="108"/>
      <c r="I67" s="108"/>
      <c r="J67" s="109">
        <f>J138</f>
        <v>0</v>
      </c>
      <c r="L67" s="106"/>
    </row>
    <row r="68" spans="2:12" s="9" customFormat="1" ht="19.899999999999999" customHeight="1">
      <c r="B68" s="106"/>
      <c r="D68" s="107" t="s">
        <v>166</v>
      </c>
      <c r="E68" s="108"/>
      <c r="F68" s="108"/>
      <c r="G68" s="108"/>
      <c r="H68" s="108"/>
      <c r="I68" s="108"/>
      <c r="J68" s="109">
        <f>J159</f>
        <v>0</v>
      </c>
      <c r="L68" s="106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114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17</v>
      </c>
      <c r="L77" s="31"/>
    </row>
    <row r="78" spans="2:12" s="1" customFormat="1" ht="26.25" customHeight="1">
      <c r="B78" s="31"/>
      <c r="E78" s="306" t="str">
        <f>E7</f>
        <v>KoPÚ Chotčiny - krajinotvorná nádrž VN1, tůně I a II, revitalizace toku v k.ú.Chotčiny</v>
      </c>
      <c r="F78" s="307"/>
      <c r="G78" s="307"/>
      <c r="H78" s="307"/>
      <c r="L78" s="31"/>
    </row>
    <row r="79" spans="2:12" ht="12" customHeight="1">
      <c r="B79" s="19"/>
      <c r="C79" s="26" t="s">
        <v>106</v>
      </c>
      <c r="L79" s="19"/>
    </row>
    <row r="80" spans="2:12" s="1" customFormat="1" ht="16.5" customHeight="1">
      <c r="B80" s="31"/>
      <c r="E80" s="306" t="s">
        <v>161</v>
      </c>
      <c r="F80" s="305"/>
      <c r="G80" s="305"/>
      <c r="H80" s="305"/>
      <c r="L80" s="31"/>
    </row>
    <row r="81" spans="2:65" s="1" customFormat="1" ht="12" customHeight="1">
      <c r="B81" s="31"/>
      <c r="C81" s="26" t="s">
        <v>162</v>
      </c>
      <c r="L81" s="31"/>
    </row>
    <row r="82" spans="2:65" s="1" customFormat="1" ht="16.5" customHeight="1">
      <c r="B82" s="31"/>
      <c r="E82" s="296" t="str">
        <f>E11</f>
        <v>1 - zemní hráz</v>
      </c>
      <c r="F82" s="305"/>
      <c r="G82" s="305"/>
      <c r="H82" s="305"/>
      <c r="L82" s="31"/>
    </row>
    <row r="83" spans="2:65" s="1" customFormat="1" ht="6.95" customHeight="1">
      <c r="B83" s="31"/>
      <c r="L83" s="31"/>
    </row>
    <row r="84" spans="2:65" s="1" customFormat="1" ht="12" customHeight="1">
      <c r="B84" s="31"/>
      <c r="C84" s="26" t="s">
        <v>22</v>
      </c>
      <c r="F84" s="24" t="str">
        <f>F14</f>
        <v>k.ú.Chotčiny</v>
      </c>
      <c r="I84" s="26" t="s">
        <v>24</v>
      </c>
      <c r="J84" s="48">
        <f>IF(J14="","",J14)</f>
        <v>44903</v>
      </c>
      <c r="L84" s="31"/>
    </row>
    <row r="85" spans="2:65" s="1" customFormat="1" ht="6.95" customHeight="1">
      <c r="B85" s="31"/>
      <c r="L85" s="31"/>
    </row>
    <row r="86" spans="2:65" s="1" customFormat="1" ht="40.15" customHeight="1">
      <c r="B86" s="31"/>
      <c r="C86" s="26" t="s">
        <v>25</v>
      </c>
      <c r="F86" s="24" t="str">
        <f>E17</f>
        <v xml:space="preserve"> </v>
      </c>
      <c r="I86" s="26" t="s">
        <v>31</v>
      </c>
      <c r="J86" s="29" t="str">
        <f>E23</f>
        <v>Natura Koncept s.r.o. ŘEŠENÍ VODY V KRAJINĚ</v>
      </c>
      <c r="L86" s="31"/>
    </row>
    <row r="87" spans="2:65" s="1" customFormat="1" ht="15.2" customHeight="1">
      <c r="B87" s="31"/>
      <c r="C87" s="26" t="s">
        <v>29</v>
      </c>
      <c r="F87" s="24" t="str">
        <f>IF(E20="","",E20)</f>
        <v>Vyplň údaj</v>
      </c>
      <c r="I87" s="26" t="s">
        <v>34</v>
      </c>
      <c r="J87" s="29" t="str">
        <f>E26</f>
        <v xml:space="preserve"> </v>
      </c>
      <c r="L87" s="31"/>
    </row>
    <row r="88" spans="2:65" s="1" customFormat="1" ht="10.35" customHeight="1">
      <c r="B88" s="31"/>
      <c r="L88" s="31"/>
    </row>
    <row r="89" spans="2:65" s="10" customFormat="1" ht="29.25" customHeight="1">
      <c r="B89" s="110"/>
      <c r="C89" s="111" t="s">
        <v>115</v>
      </c>
      <c r="D89" s="112" t="s">
        <v>56</v>
      </c>
      <c r="E89" s="112" t="s">
        <v>52</v>
      </c>
      <c r="F89" s="112" t="s">
        <v>53</v>
      </c>
      <c r="G89" s="112" t="s">
        <v>116</v>
      </c>
      <c r="H89" s="112" t="s">
        <v>117</v>
      </c>
      <c r="I89" s="112" t="s">
        <v>118</v>
      </c>
      <c r="J89" s="112" t="s">
        <v>110</v>
      </c>
      <c r="K89" s="113" t="s">
        <v>119</v>
      </c>
      <c r="L89" s="110"/>
      <c r="M89" s="55" t="s">
        <v>3</v>
      </c>
      <c r="N89" s="56" t="s">
        <v>41</v>
      </c>
      <c r="O89" s="56" t="s">
        <v>120</v>
      </c>
      <c r="P89" s="56" t="s">
        <v>121</v>
      </c>
      <c r="Q89" s="56" t="s">
        <v>122</v>
      </c>
      <c r="R89" s="56" t="s">
        <v>123</v>
      </c>
      <c r="S89" s="56" t="s">
        <v>124</v>
      </c>
      <c r="T89" s="57" t="s">
        <v>125</v>
      </c>
    </row>
    <row r="90" spans="2:65" s="1" customFormat="1" ht="22.9" customHeight="1">
      <c r="B90" s="31"/>
      <c r="C90" s="60" t="s">
        <v>126</v>
      </c>
      <c r="J90" s="114">
        <f>BK90</f>
        <v>0</v>
      </c>
      <c r="L90" s="31"/>
      <c r="M90" s="58"/>
      <c r="N90" s="49"/>
      <c r="O90" s="49"/>
      <c r="P90" s="115">
        <f>P91</f>
        <v>0</v>
      </c>
      <c r="Q90" s="49"/>
      <c r="R90" s="115">
        <f>R91</f>
        <v>562.90376370000001</v>
      </c>
      <c r="S90" s="49"/>
      <c r="T90" s="116">
        <f>T91</f>
        <v>0</v>
      </c>
      <c r="AT90" s="16" t="s">
        <v>70</v>
      </c>
      <c r="AU90" s="16" t="s">
        <v>111</v>
      </c>
      <c r="BK90" s="117">
        <f>BK91</f>
        <v>0</v>
      </c>
    </row>
    <row r="91" spans="2:65" s="11" customFormat="1" ht="25.9" customHeight="1">
      <c r="B91" s="118"/>
      <c r="D91" s="119" t="s">
        <v>70</v>
      </c>
      <c r="E91" s="120" t="s">
        <v>127</v>
      </c>
      <c r="F91" s="120" t="s">
        <v>128</v>
      </c>
      <c r="I91" s="121"/>
      <c r="J91" s="122">
        <f>BK91</f>
        <v>0</v>
      </c>
      <c r="L91" s="118"/>
      <c r="M91" s="123"/>
      <c r="P91" s="124">
        <f>P92+P130+P138+P159</f>
        <v>0</v>
      </c>
      <c r="R91" s="124">
        <f>R92+R130+R138+R159</f>
        <v>562.90376370000001</v>
      </c>
      <c r="T91" s="125">
        <f>T92+T130+T138+T159</f>
        <v>0</v>
      </c>
      <c r="AR91" s="119" t="s">
        <v>79</v>
      </c>
      <c r="AT91" s="126" t="s">
        <v>70</v>
      </c>
      <c r="AU91" s="126" t="s">
        <v>71</v>
      </c>
      <c r="AY91" s="119" t="s">
        <v>129</v>
      </c>
      <c r="BK91" s="127">
        <f>BK92+BK130+BK138+BK159</f>
        <v>0</v>
      </c>
    </row>
    <row r="92" spans="2:65" s="11" customFormat="1" ht="22.9" customHeight="1">
      <c r="B92" s="118"/>
      <c r="D92" s="119" t="s">
        <v>70</v>
      </c>
      <c r="E92" s="128" t="s">
        <v>79</v>
      </c>
      <c r="F92" s="128" t="s">
        <v>130</v>
      </c>
      <c r="I92" s="121"/>
      <c r="J92" s="129">
        <f>BK92</f>
        <v>0</v>
      </c>
      <c r="L92" s="118"/>
      <c r="M92" s="123"/>
      <c r="P92" s="124">
        <f>SUM(P93:P129)</f>
        <v>0</v>
      </c>
      <c r="R92" s="124">
        <f>SUM(R93:R129)</f>
        <v>2.7319999999999997E-2</v>
      </c>
      <c r="T92" s="125">
        <f>SUM(T93:T129)</f>
        <v>0</v>
      </c>
      <c r="AR92" s="119" t="s">
        <v>79</v>
      </c>
      <c r="AT92" s="126" t="s">
        <v>70</v>
      </c>
      <c r="AU92" s="126" t="s">
        <v>79</v>
      </c>
      <c r="AY92" s="119" t="s">
        <v>129</v>
      </c>
      <c r="BK92" s="127">
        <f>SUM(BK93:BK129)</f>
        <v>0</v>
      </c>
    </row>
    <row r="93" spans="2:65" s="1" customFormat="1" ht="33" customHeight="1">
      <c r="B93" s="130"/>
      <c r="C93" s="131" t="s">
        <v>79</v>
      </c>
      <c r="D93" s="131" t="s">
        <v>131</v>
      </c>
      <c r="E93" s="132" t="s">
        <v>167</v>
      </c>
      <c r="F93" s="133" t="s">
        <v>168</v>
      </c>
      <c r="G93" s="134" t="s">
        <v>141</v>
      </c>
      <c r="H93" s="135">
        <v>1239.5</v>
      </c>
      <c r="I93" s="136"/>
      <c r="J93" s="137">
        <f>ROUND(I93*H93,2)</f>
        <v>0</v>
      </c>
      <c r="K93" s="133" t="s">
        <v>135</v>
      </c>
      <c r="L93" s="31"/>
      <c r="M93" s="138" t="s">
        <v>3</v>
      </c>
      <c r="N93" s="139" t="s">
        <v>42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93</v>
      </c>
      <c r="AT93" s="142" t="s">
        <v>131</v>
      </c>
      <c r="AU93" s="142" t="s">
        <v>81</v>
      </c>
      <c r="AY93" s="16" t="s">
        <v>129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6" t="s">
        <v>79</v>
      </c>
      <c r="BK93" s="143">
        <f>ROUND(I93*H93,2)</f>
        <v>0</v>
      </c>
      <c r="BL93" s="16" t="s">
        <v>93</v>
      </c>
      <c r="BM93" s="142" t="s">
        <v>169</v>
      </c>
    </row>
    <row r="94" spans="2:65" s="1" customFormat="1">
      <c r="B94" s="31"/>
      <c r="D94" s="144" t="s">
        <v>137</v>
      </c>
      <c r="F94" s="145" t="s">
        <v>170</v>
      </c>
      <c r="I94" s="146"/>
      <c r="L94" s="31"/>
      <c r="M94" s="147"/>
      <c r="T94" s="52"/>
      <c r="AT94" s="16" t="s">
        <v>137</v>
      </c>
      <c r="AU94" s="16" t="s">
        <v>81</v>
      </c>
    </row>
    <row r="95" spans="2:65" s="12" customFormat="1">
      <c r="B95" s="148"/>
      <c r="D95" s="149" t="s">
        <v>144</v>
      </c>
      <c r="E95" s="150" t="s">
        <v>3</v>
      </c>
      <c r="F95" s="151" t="s">
        <v>171</v>
      </c>
      <c r="H95" s="152">
        <v>1239.5</v>
      </c>
      <c r="I95" s="153"/>
      <c r="L95" s="148"/>
      <c r="M95" s="154"/>
      <c r="T95" s="155"/>
      <c r="AT95" s="150" t="s">
        <v>144</v>
      </c>
      <c r="AU95" s="150" t="s">
        <v>81</v>
      </c>
      <c r="AV95" s="12" t="s">
        <v>81</v>
      </c>
      <c r="AW95" s="12" t="s">
        <v>33</v>
      </c>
      <c r="AX95" s="12" t="s">
        <v>79</v>
      </c>
      <c r="AY95" s="150" t="s">
        <v>129</v>
      </c>
    </row>
    <row r="96" spans="2:65" s="1" customFormat="1" ht="44.25" customHeight="1">
      <c r="B96" s="130"/>
      <c r="C96" s="131" t="s">
        <v>81</v>
      </c>
      <c r="D96" s="131" t="s">
        <v>131</v>
      </c>
      <c r="E96" s="132" t="s">
        <v>172</v>
      </c>
      <c r="F96" s="133" t="s">
        <v>173</v>
      </c>
      <c r="G96" s="134" t="s">
        <v>141</v>
      </c>
      <c r="H96" s="135">
        <v>1446</v>
      </c>
      <c r="I96" s="136"/>
      <c r="J96" s="137">
        <f>ROUND(I96*H96,2)</f>
        <v>0</v>
      </c>
      <c r="K96" s="133" t="s">
        <v>135</v>
      </c>
      <c r="L96" s="31"/>
      <c r="M96" s="138" t="s">
        <v>3</v>
      </c>
      <c r="N96" s="139" t="s">
        <v>42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93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93</v>
      </c>
      <c r="BM96" s="142" t="s">
        <v>174</v>
      </c>
    </row>
    <row r="97" spans="2:65" s="1" customFormat="1">
      <c r="B97" s="31"/>
      <c r="D97" s="144" t="s">
        <v>137</v>
      </c>
      <c r="F97" s="145" t="s">
        <v>175</v>
      </c>
      <c r="I97" s="146"/>
      <c r="L97" s="31"/>
      <c r="M97" s="147"/>
      <c r="T97" s="52"/>
      <c r="AT97" s="16" t="s">
        <v>137</v>
      </c>
      <c r="AU97" s="16" t="s">
        <v>81</v>
      </c>
    </row>
    <row r="98" spans="2:65" s="12" customFormat="1">
      <c r="B98" s="148"/>
      <c r="D98" s="149" t="s">
        <v>144</v>
      </c>
      <c r="E98" s="150" t="s">
        <v>3</v>
      </c>
      <c r="F98" s="151" t="s">
        <v>176</v>
      </c>
      <c r="H98" s="152">
        <v>1446</v>
      </c>
      <c r="I98" s="153"/>
      <c r="L98" s="148"/>
      <c r="M98" s="154"/>
      <c r="T98" s="155"/>
      <c r="AT98" s="150" t="s">
        <v>144</v>
      </c>
      <c r="AU98" s="150" t="s">
        <v>81</v>
      </c>
      <c r="AV98" s="12" t="s">
        <v>81</v>
      </c>
      <c r="AW98" s="12" t="s">
        <v>33</v>
      </c>
      <c r="AX98" s="12" t="s">
        <v>79</v>
      </c>
      <c r="AY98" s="150" t="s">
        <v>129</v>
      </c>
    </row>
    <row r="99" spans="2:65" s="1" customFormat="1" ht="62.65" customHeight="1">
      <c r="B99" s="130"/>
      <c r="C99" s="131" t="s">
        <v>90</v>
      </c>
      <c r="D99" s="131" t="s">
        <v>131</v>
      </c>
      <c r="E99" s="132" t="s">
        <v>139</v>
      </c>
      <c r="F99" s="133" t="s">
        <v>140</v>
      </c>
      <c r="G99" s="134" t="s">
        <v>141</v>
      </c>
      <c r="H99" s="135">
        <v>1446</v>
      </c>
      <c r="I99" s="136"/>
      <c r="J99" s="137">
        <f>ROUND(I99*H99,2)</f>
        <v>0</v>
      </c>
      <c r="K99" s="133" t="s">
        <v>135</v>
      </c>
      <c r="L99" s="31"/>
      <c r="M99" s="138" t="s">
        <v>3</v>
      </c>
      <c r="N99" s="139" t="s">
        <v>42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93</v>
      </c>
      <c r="AT99" s="142" t="s">
        <v>131</v>
      </c>
      <c r="AU99" s="142" t="s">
        <v>81</v>
      </c>
      <c r="AY99" s="16" t="s">
        <v>129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6" t="s">
        <v>79</v>
      </c>
      <c r="BK99" s="143">
        <f>ROUND(I99*H99,2)</f>
        <v>0</v>
      </c>
      <c r="BL99" s="16" t="s">
        <v>93</v>
      </c>
      <c r="BM99" s="142" t="s">
        <v>177</v>
      </c>
    </row>
    <row r="100" spans="2:65" s="1" customFormat="1">
      <c r="B100" s="31"/>
      <c r="D100" s="144" t="s">
        <v>137</v>
      </c>
      <c r="F100" s="145" t="s">
        <v>143</v>
      </c>
      <c r="I100" s="146"/>
      <c r="L100" s="31"/>
      <c r="M100" s="147"/>
      <c r="T100" s="52"/>
      <c r="AT100" s="16" t="s">
        <v>137</v>
      </c>
      <c r="AU100" s="16" t="s">
        <v>81</v>
      </c>
    </row>
    <row r="101" spans="2:65" s="12" customFormat="1">
      <c r="B101" s="148"/>
      <c r="D101" s="149" t="s">
        <v>144</v>
      </c>
      <c r="E101" s="150" t="s">
        <v>3</v>
      </c>
      <c r="F101" s="151" t="s">
        <v>176</v>
      </c>
      <c r="H101" s="152">
        <v>1446</v>
      </c>
      <c r="I101" s="153"/>
      <c r="L101" s="148"/>
      <c r="M101" s="154"/>
      <c r="T101" s="155"/>
      <c r="AT101" s="150" t="s">
        <v>144</v>
      </c>
      <c r="AU101" s="150" t="s">
        <v>81</v>
      </c>
      <c r="AV101" s="12" t="s">
        <v>81</v>
      </c>
      <c r="AW101" s="12" t="s">
        <v>33</v>
      </c>
      <c r="AX101" s="12" t="s">
        <v>79</v>
      </c>
      <c r="AY101" s="150" t="s">
        <v>129</v>
      </c>
    </row>
    <row r="102" spans="2:65" s="1" customFormat="1" ht="62.65" customHeight="1">
      <c r="B102" s="130"/>
      <c r="C102" s="131" t="s">
        <v>93</v>
      </c>
      <c r="D102" s="131" t="s">
        <v>131</v>
      </c>
      <c r="E102" s="132" t="s">
        <v>178</v>
      </c>
      <c r="F102" s="133" t="s">
        <v>179</v>
      </c>
      <c r="G102" s="134" t="s">
        <v>141</v>
      </c>
      <c r="H102" s="135">
        <v>1239.5</v>
      </c>
      <c r="I102" s="136"/>
      <c r="J102" s="137">
        <f>ROUND(I102*H102,2)</f>
        <v>0</v>
      </c>
      <c r="K102" s="133" t="s">
        <v>135</v>
      </c>
      <c r="L102" s="31"/>
      <c r="M102" s="138" t="s">
        <v>3</v>
      </c>
      <c r="N102" s="139" t="s">
        <v>42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93</v>
      </c>
      <c r="AT102" s="142" t="s">
        <v>131</v>
      </c>
      <c r="AU102" s="142" t="s">
        <v>81</v>
      </c>
      <c r="AY102" s="16" t="s">
        <v>129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6" t="s">
        <v>79</v>
      </c>
      <c r="BK102" s="143">
        <f>ROUND(I102*H102,2)</f>
        <v>0</v>
      </c>
      <c r="BL102" s="16" t="s">
        <v>93</v>
      </c>
      <c r="BM102" s="142" t="s">
        <v>180</v>
      </c>
    </row>
    <row r="103" spans="2:65" s="1" customFormat="1">
      <c r="B103" s="31"/>
      <c r="D103" s="144" t="s">
        <v>137</v>
      </c>
      <c r="F103" s="145" t="s">
        <v>181</v>
      </c>
      <c r="I103" s="146"/>
      <c r="L103" s="31"/>
      <c r="M103" s="147"/>
      <c r="T103" s="52"/>
      <c r="AT103" s="16" t="s">
        <v>137</v>
      </c>
      <c r="AU103" s="16" t="s">
        <v>81</v>
      </c>
    </row>
    <row r="104" spans="2:65" s="12" customFormat="1">
      <c r="B104" s="148"/>
      <c r="D104" s="149" t="s">
        <v>144</v>
      </c>
      <c r="E104" s="150" t="s">
        <v>3</v>
      </c>
      <c r="F104" s="151" t="s">
        <v>182</v>
      </c>
      <c r="H104" s="152">
        <v>1239.5</v>
      </c>
      <c r="I104" s="153"/>
      <c r="L104" s="148"/>
      <c r="M104" s="154"/>
      <c r="T104" s="155"/>
      <c r="AT104" s="150" t="s">
        <v>144</v>
      </c>
      <c r="AU104" s="150" t="s">
        <v>81</v>
      </c>
      <c r="AV104" s="12" t="s">
        <v>81</v>
      </c>
      <c r="AW104" s="12" t="s">
        <v>33</v>
      </c>
      <c r="AX104" s="12" t="s">
        <v>79</v>
      </c>
      <c r="AY104" s="150" t="s">
        <v>129</v>
      </c>
    </row>
    <row r="105" spans="2:65" s="1" customFormat="1" ht="62.65" customHeight="1">
      <c r="B105" s="130"/>
      <c r="C105" s="131" t="s">
        <v>156</v>
      </c>
      <c r="D105" s="131" t="s">
        <v>131</v>
      </c>
      <c r="E105" s="132" t="s">
        <v>183</v>
      </c>
      <c r="F105" s="133" t="s">
        <v>184</v>
      </c>
      <c r="G105" s="134" t="s">
        <v>141</v>
      </c>
      <c r="H105" s="135">
        <v>2685.5</v>
      </c>
      <c r="I105" s="136"/>
      <c r="J105" s="137">
        <f>ROUND(I105*H105,2)</f>
        <v>0</v>
      </c>
      <c r="K105" s="133" t="s">
        <v>135</v>
      </c>
      <c r="L105" s="31"/>
      <c r="M105" s="138" t="s">
        <v>3</v>
      </c>
      <c r="N105" s="139" t="s">
        <v>42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93</v>
      </c>
      <c r="AT105" s="142" t="s">
        <v>131</v>
      </c>
      <c r="AU105" s="142" t="s">
        <v>81</v>
      </c>
      <c r="AY105" s="16" t="s">
        <v>129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6" t="s">
        <v>79</v>
      </c>
      <c r="BK105" s="143">
        <f>ROUND(I105*H105,2)</f>
        <v>0</v>
      </c>
      <c r="BL105" s="16" t="s">
        <v>93</v>
      </c>
      <c r="BM105" s="142" t="s">
        <v>185</v>
      </c>
    </row>
    <row r="106" spans="2:65" s="1" customFormat="1">
      <c r="B106" s="31"/>
      <c r="D106" s="144" t="s">
        <v>137</v>
      </c>
      <c r="F106" s="145" t="s">
        <v>186</v>
      </c>
      <c r="I106" s="146"/>
      <c r="L106" s="31"/>
      <c r="M106" s="147"/>
      <c r="T106" s="52"/>
      <c r="AT106" s="16" t="s">
        <v>137</v>
      </c>
      <c r="AU106" s="16" t="s">
        <v>81</v>
      </c>
    </row>
    <row r="107" spans="2:65" s="12" customFormat="1">
      <c r="B107" s="148"/>
      <c r="D107" s="149" t="s">
        <v>144</v>
      </c>
      <c r="E107" s="150" t="s">
        <v>3</v>
      </c>
      <c r="F107" s="151" t="s">
        <v>187</v>
      </c>
      <c r="H107" s="152">
        <v>2685.5</v>
      </c>
      <c r="I107" s="153"/>
      <c r="L107" s="148"/>
      <c r="M107" s="154"/>
      <c r="T107" s="155"/>
      <c r="AT107" s="150" t="s">
        <v>144</v>
      </c>
      <c r="AU107" s="150" t="s">
        <v>81</v>
      </c>
      <c r="AV107" s="12" t="s">
        <v>81</v>
      </c>
      <c r="AW107" s="12" t="s">
        <v>33</v>
      </c>
      <c r="AX107" s="12" t="s">
        <v>79</v>
      </c>
      <c r="AY107" s="150" t="s">
        <v>129</v>
      </c>
    </row>
    <row r="108" spans="2:65" s="1" customFormat="1" ht="44.25" customHeight="1">
      <c r="B108" s="130"/>
      <c r="C108" s="131" t="s">
        <v>188</v>
      </c>
      <c r="D108" s="131" t="s">
        <v>131</v>
      </c>
      <c r="E108" s="132" t="s">
        <v>189</v>
      </c>
      <c r="F108" s="133" t="s">
        <v>190</v>
      </c>
      <c r="G108" s="134" t="s">
        <v>141</v>
      </c>
      <c r="H108" s="135">
        <v>1446</v>
      </c>
      <c r="I108" s="136"/>
      <c r="J108" s="137">
        <f>ROUND(I108*H108,2)</f>
        <v>0</v>
      </c>
      <c r="K108" s="133" t="s">
        <v>135</v>
      </c>
      <c r="L108" s="31"/>
      <c r="M108" s="138" t="s">
        <v>3</v>
      </c>
      <c r="N108" s="139" t="s">
        <v>42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93</v>
      </c>
      <c r="AT108" s="142" t="s">
        <v>131</v>
      </c>
      <c r="AU108" s="142" t="s">
        <v>81</v>
      </c>
      <c r="AY108" s="16" t="s">
        <v>129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6" t="s">
        <v>79</v>
      </c>
      <c r="BK108" s="143">
        <f>ROUND(I108*H108,2)</f>
        <v>0</v>
      </c>
      <c r="BL108" s="16" t="s">
        <v>93</v>
      </c>
      <c r="BM108" s="142" t="s">
        <v>191</v>
      </c>
    </row>
    <row r="109" spans="2:65" s="1" customFormat="1">
      <c r="B109" s="31"/>
      <c r="D109" s="144" t="s">
        <v>137</v>
      </c>
      <c r="F109" s="145" t="s">
        <v>192</v>
      </c>
      <c r="I109" s="146"/>
      <c r="L109" s="31"/>
      <c r="M109" s="147"/>
      <c r="T109" s="52"/>
      <c r="AT109" s="16" t="s">
        <v>137</v>
      </c>
      <c r="AU109" s="16" t="s">
        <v>81</v>
      </c>
    </row>
    <row r="110" spans="2:65" s="12" customFormat="1">
      <c r="B110" s="148"/>
      <c r="D110" s="149" t="s">
        <v>144</v>
      </c>
      <c r="E110" s="150" t="s">
        <v>3</v>
      </c>
      <c r="F110" s="151" t="s">
        <v>176</v>
      </c>
      <c r="H110" s="152">
        <v>1446</v>
      </c>
      <c r="I110" s="153"/>
      <c r="L110" s="148"/>
      <c r="M110" s="154"/>
      <c r="T110" s="155"/>
      <c r="AT110" s="150" t="s">
        <v>144</v>
      </c>
      <c r="AU110" s="150" t="s">
        <v>81</v>
      </c>
      <c r="AV110" s="12" t="s">
        <v>81</v>
      </c>
      <c r="AW110" s="12" t="s">
        <v>33</v>
      </c>
      <c r="AX110" s="12" t="s">
        <v>79</v>
      </c>
      <c r="AY110" s="150" t="s">
        <v>129</v>
      </c>
    </row>
    <row r="111" spans="2:65" s="1" customFormat="1" ht="37.9" customHeight="1">
      <c r="B111" s="130"/>
      <c r="C111" s="131" t="s">
        <v>193</v>
      </c>
      <c r="D111" s="131" t="s">
        <v>131</v>
      </c>
      <c r="E111" s="132" t="s">
        <v>194</v>
      </c>
      <c r="F111" s="133" t="s">
        <v>195</v>
      </c>
      <c r="G111" s="134" t="s">
        <v>134</v>
      </c>
      <c r="H111" s="135">
        <v>652</v>
      </c>
      <c r="I111" s="136"/>
      <c r="J111" s="137">
        <f>ROUND(I111*H111,2)</f>
        <v>0</v>
      </c>
      <c r="K111" s="133" t="s">
        <v>135</v>
      </c>
      <c r="L111" s="31"/>
      <c r="M111" s="138" t="s">
        <v>3</v>
      </c>
      <c r="N111" s="139" t="s">
        <v>42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93</v>
      </c>
      <c r="AT111" s="142" t="s">
        <v>131</v>
      </c>
      <c r="AU111" s="142" t="s">
        <v>81</v>
      </c>
      <c r="AY111" s="16" t="s">
        <v>129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6" t="s">
        <v>79</v>
      </c>
      <c r="BK111" s="143">
        <f>ROUND(I111*H111,2)</f>
        <v>0</v>
      </c>
      <c r="BL111" s="16" t="s">
        <v>93</v>
      </c>
      <c r="BM111" s="142" t="s">
        <v>196</v>
      </c>
    </row>
    <row r="112" spans="2:65" s="1" customFormat="1">
      <c r="B112" s="31"/>
      <c r="D112" s="144" t="s">
        <v>137</v>
      </c>
      <c r="F112" s="145" t="s">
        <v>197</v>
      </c>
      <c r="I112" s="146"/>
      <c r="L112" s="31"/>
      <c r="M112" s="147"/>
      <c r="T112" s="52"/>
      <c r="AT112" s="16" t="s">
        <v>137</v>
      </c>
      <c r="AU112" s="16" t="s">
        <v>81</v>
      </c>
    </row>
    <row r="113" spans="2:65" s="12" customFormat="1">
      <c r="B113" s="148"/>
      <c r="D113" s="149" t="s">
        <v>144</v>
      </c>
      <c r="E113" s="150" t="s">
        <v>3</v>
      </c>
      <c r="F113" s="151" t="s">
        <v>198</v>
      </c>
      <c r="H113" s="152">
        <v>652</v>
      </c>
      <c r="I113" s="153"/>
      <c r="L113" s="148"/>
      <c r="M113" s="154"/>
      <c r="T113" s="155"/>
      <c r="AT113" s="150" t="s">
        <v>144</v>
      </c>
      <c r="AU113" s="150" t="s">
        <v>81</v>
      </c>
      <c r="AV113" s="12" t="s">
        <v>81</v>
      </c>
      <c r="AW113" s="12" t="s">
        <v>33</v>
      </c>
      <c r="AX113" s="12" t="s">
        <v>79</v>
      </c>
      <c r="AY113" s="150" t="s">
        <v>129</v>
      </c>
    </row>
    <row r="114" spans="2:65" s="1" customFormat="1" ht="37.9" customHeight="1">
      <c r="B114" s="130"/>
      <c r="C114" s="131" t="s">
        <v>199</v>
      </c>
      <c r="D114" s="131" t="s">
        <v>131</v>
      </c>
      <c r="E114" s="132" t="s">
        <v>200</v>
      </c>
      <c r="F114" s="133" t="s">
        <v>201</v>
      </c>
      <c r="G114" s="134" t="s">
        <v>134</v>
      </c>
      <c r="H114" s="135">
        <v>652</v>
      </c>
      <c r="I114" s="136"/>
      <c r="J114" s="137">
        <f>ROUND(I114*H114,2)</f>
        <v>0</v>
      </c>
      <c r="K114" s="133" t="s">
        <v>135</v>
      </c>
      <c r="L114" s="31"/>
      <c r="M114" s="138" t="s">
        <v>3</v>
      </c>
      <c r="N114" s="139" t="s">
        <v>42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93</v>
      </c>
      <c r="AT114" s="142" t="s">
        <v>131</v>
      </c>
      <c r="AU114" s="142" t="s">
        <v>81</v>
      </c>
      <c r="AY114" s="16" t="s">
        <v>129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6" t="s">
        <v>79</v>
      </c>
      <c r="BK114" s="143">
        <f>ROUND(I114*H114,2)</f>
        <v>0</v>
      </c>
      <c r="BL114" s="16" t="s">
        <v>93</v>
      </c>
      <c r="BM114" s="142" t="s">
        <v>202</v>
      </c>
    </row>
    <row r="115" spans="2:65" s="1" customFormat="1">
      <c r="B115" s="31"/>
      <c r="D115" s="144" t="s">
        <v>137</v>
      </c>
      <c r="F115" s="145" t="s">
        <v>203</v>
      </c>
      <c r="I115" s="146"/>
      <c r="L115" s="31"/>
      <c r="M115" s="147"/>
      <c r="T115" s="52"/>
      <c r="AT115" s="16" t="s">
        <v>137</v>
      </c>
      <c r="AU115" s="16" t="s">
        <v>81</v>
      </c>
    </row>
    <row r="116" spans="2:65" s="12" customFormat="1">
      <c r="B116" s="148"/>
      <c r="D116" s="149" t="s">
        <v>144</v>
      </c>
      <c r="E116" s="150" t="s">
        <v>3</v>
      </c>
      <c r="F116" s="151" t="s">
        <v>198</v>
      </c>
      <c r="H116" s="152">
        <v>652</v>
      </c>
      <c r="I116" s="153"/>
      <c r="L116" s="148"/>
      <c r="M116" s="154"/>
      <c r="T116" s="155"/>
      <c r="AT116" s="150" t="s">
        <v>144</v>
      </c>
      <c r="AU116" s="150" t="s">
        <v>81</v>
      </c>
      <c r="AV116" s="12" t="s">
        <v>81</v>
      </c>
      <c r="AW116" s="12" t="s">
        <v>33</v>
      </c>
      <c r="AX116" s="12" t="s">
        <v>79</v>
      </c>
      <c r="AY116" s="150" t="s">
        <v>129</v>
      </c>
    </row>
    <row r="117" spans="2:65" s="1" customFormat="1" ht="16.5" customHeight="1">
      <c r="B117" s="130"/>
      <c r="C117" s="168" t="s">
        <v>204</v>
      </c>
      <c r="D117" s="168" t="s">
        <v>205</v>
      </c>
      <c r="E117" s="169" t="s">
        <v>206</v>
      </c>
      <c r="F117" s="170" t="s">
        <v>207</v>
      </c>
      <c r="G117" s="171" t="s">
        <v>208</v>
      </c>
      <c r="H117" s="172">
        <v>13.04</v>
      </c>
      <c r="I117" s="173"/>
      <c r="J117" s="174">
        <f>ROUND(I117*H117,2)</f>
        <v>0</v>
      </c>
      <c r="K117" s="170" t="s">
        <v>135</v>
      </c>
      <c r="L117" s="175"/>
      <c r="M117" s="176" t="s">
        <v>3</v>
      </c>
      <c r="N117" s="177" t="s">
        <v>42</v>
      </c>
      <c r="P117" s="140">
        <f>O117*H117</f>
        <v>0</v>
      </c>
      <c r="Q117" s="140">
        <v>1E-3</v>
      </c>
      <c r="R117" s="140">
        <f>Q117*H117</f>
        <v>1.304E-2</v>
      </c>
      <c r="S117" s="140">
        <v>0</v>
      </c>
      <c r="T117" s="141">
        <f>S117*H117</f>
        <v>0</v>
      </c>
      <c r="AR117" s="142" t="s">
        <v>199</v>
      </c>
      <c r="AT117" s="142" t="s">
        <v>205</v>
      </c>
      <c r="AU117" s="142" t="s">
        <v>81</v>
      </c>
      <c r="AY117" s="16" t="s">
        <v>129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6" t="s">
        <v>79</v>
      </c>
      <c r="BK117" s="143">
        <f>ROUND(I117*H117,2)</f>
        <v>0</v>
      </c>
      <c r="BL117" s="16" t="s">
        <v>93</v>
      </c>
      <c r="BM117" s="142" t="s">
        <v>209</v>
      </c>
    </row>
    <row r="118" spans="2:65" s="12" customFormat="1">
      <c r="B118" s="148"/>
      <c r="D118" s="149" t="s">
        <v>144</v>
      </c>
      <c r="F118" s="151" t="s">
        <v>210</v>
      </c>
      <c r="H118" s="152">
        <v>13.04</v>
      </c>
      <c r="I118" s="153"/>
      <c r="L118" s="148"/>
      <c r="M118" s="154"/>
      <c r="T118" s="155"/>
      <c r="AT118" s="150" t="s">
        <v>144</v>
      </c>
      <c r="AU118" s="150" t="s">
        <v>81</v>
      </c>
      <c r="AV118" s="12" t="s">
        <v>81</v>
      </c>
      <c r="AW118" s="12" t="s">
        <v>4</v>
      </c>
      <c r="AX118" s="12" t="s">
        <v>79</v>
      </c>
      <c r="AY118" s="150" t="s">
        <v>129</v>
      </c>
    </row>
    <row r="119" spans="2:65" s="1" customFormat="1" ht="37.9" customHeight="1">
      <c r="B119" s="130"/>
      <c r="C119" s="131" t="s">
        <v>211</v>
      </c>
      <c r="D119" s="131" t="s">
        <v>131</v>
      </c>
      <c r="E119" s="132" t="s">
        <v>212</v>
      </c>
      <c r="F119" s="133" t="s">
        <v>213</v>
      </c>
      <c r="G119" s="134" t="s">
        <v>134</v>
      </c>
      <c r="H119" s="135">
        <v>714</v>
      </c>
      <c r="I119" s="136"/>
      <c r="J119" s="137">
        <f>ROUND(I119*H119,2)</f>
        <v>0</v>
      </c>
      <c r="K119" s="133" t="s">
        <v>135</v>
      </c>
      <c r="L119" s="31"/>
      <c r="M119" s="138" t="s">
        <v>3</v>
      </c>
      <c r="N119" s="139" t="s">
        <v>42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93</v>
      </c>
      <c r="AT119" s="142" t="s">
        <v>131</v>
      </c>
      <c r="AU119" s="142" t="s">
        <v>81</v>
      </c>
      <c r="AY119" s="16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6" t="s">
        <v>79</v>
      </c>
      <c r="BK119" s="143">
        <f>ROUND(I119*H119,2)</f>
        <v>0</v>
      </c>
      <c r="BL119" s="16" t="s">
        <v>93</v>
      </c>
      <c r="BM119" s="142" t="s">
        <v>214</v>
      </c>
    </row>
    <row r="120" spans="2:65" s="1" customFormat="1">
      <c r="B120" s="31"/>
      <c r="D120" s="144" t="s">
        <v>137</v>
      </c>
      <c r="F120" s="145" t="s">
        <v>215</v>
      </c>
      <c r="I120" s="146"/>
      <c r="L120" s="31"/>
      <c r="M120" s="147"/>
      <c r="T120" s="52"/>
      <c r="AT120" s="16" t="s">
        <v>137</v>
      </c>
      <c r="AU120" s="16" t="s">
        <v>81</v>
      </c>
    </row>
    <row r="121" spans="2:65" s="12" customFormat="1">
      <c r="B121" s="148"/>
      <c r="D121" s="149" t="s">
        <v>144</v>
      </c>
      <c r="E121" s="150" t="s">
        <v>3</v>
      </c>
      <c r="F121" s="151" t="s">
        <v>216</v>
      </c>
      <c r="H121" s="152">
        <v>714</v>
      </c>
      <c r="I121" s="153"/>
      <c r="L121" s="148"/>
      <c r="M121" s="154"/>
      <c r="T121" s="155"/>
      <c r="AT121" s="150" t="s">
        <v>144</v>
      </c>
      <c r="AU121" s="150" t="s">
        <v>81</v>
      </c>
      <c r="AV121" s="12" t="s">
        <v>81</v>
      </c>
      <c r="AW121" s="12" t="s">
        <v>33</v>
      </c>
      <c r="AX121" s="12" t="s">
        <v>79</v>
      </c>
      <c r="AY121" s="150" t="s">
        <v>129</v>
      </c>
    </row>
    <row r="122" spans="2:65" s="1" customFormat="1" ht="16.5" customHeight="1">
      <c r="B122" s="130"/>
      <c r="C122" s="168" t="s">
        <v>217</v>
      </c>
      <c r="D122" s="168" t="s">
        <v>205</v>
      </c>
      <c r="E122" s="169" t="s">
        <v>218</v>
      </c>
      <c r="F122" s="170" t="s">
        <v>219</v>
      </c>
      <c r="G122" s="171" t="s">
        <v>208</v>
      </c>
      <c r="H122" s="172">
        <v>14.28</v>
      </c>
      <c r="I122" s="173"/>
      <c r="J122" s="174">
        <f>ROUND(I122*H122,2)</f>
        <v>0</v>
      </c>
      <c r="K122" s="170" t="s">
        <v>135</v>
      </c>
      <c r="L122" s="175"/>
      <c r="M122" s="176" t="s">
        <v>3</v>
      </c>
      <c r="N122" s="177" t="s">
        <v>42</v>
      </c>
      <c r="P122" s="140">
        <f>O122*H122</f>
        <v>0</v>
      </c>
      <c r="Q122" s="140">
        <v>1E-3</v>
      </c>
      <c r="R122" s="140">
        <f>Q122*H122</f>
        <v>1.4279999999999999E-2</v>
      </c>
      <c r="S122" s="140">
        <v>0</v>
      </c>
      <c r="T122" s="141">
        <f>S122*H122</f>
        <v>0</v>
      </c>
      <c r="AR122" s="142" t="s">
        <v>199</v>
      </c>
      <c r="AT122" s="142" t="s">
        <v>205</v>
      </c>
      <c r="AU122" s="142" t="s">
        <v>81</v>
      </c>
      <c r="AY122" s="16" t="s">
        <v>129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79</v>
      </c>
      <c r="BK122" s="143">
        <f>ROUND(I122*H122,2)</f>
        <v>0</v>
      </c>
      <c r="BL122" s="16" t="s">
        <v>93</v>
      </c>
      <c r="BM122" s="142" t="s">
        <v>220</v>
      </c>
    </row>
    <row r="123" spans="2:65" s="12" customFormat="1">
      <c r="B123" s="148"/>
      <c r="D123" s="149" t="s">
        <v>144</v>
      </c>
      <c r="F123" s="151" t="s">
        <v>221</v>
      </c>
      <c r="H123" s="152">
        <v>14.28</v>
      </c>
      <c r="I123" s="153"/>
      <c r="L123" s="148"/>
      <c r="M123" s="154"/>
      <c r="T123" s="155"/>
      <c r="AT123" s="150" t="s">
        <v>144</v>
      </c>
      <c r="AU123" s="150" t="s">
        <v>81</v>
      </c>
      <c r="AV123" s="12" t="s">
        <v>81</v>
      </c>
      <c r="AW123" s="12" t="s">
        <v>4</v>
      </c>
      <c r="AX123" s="12" t="s">
        <v>79</v>
      </c>
      <c r="AY123" s="150" t="s">
        <v>129</v>
      </c>
    </row>
    <row r="124" spans="2:65" s="1" customFormat="1" ht="37.9" customHeight="1">
      <c r="B124" s="130"/>
      <c r="C124" s="131" t="s">
        <v>222</v>
      </c>
      <c r="D124" s="131" t="s">
        <v>131</v>
      </c>
      <c r="E124" s="132" t="s">
        <v>223</v>
      </c>
      <c r="F124" s="133" t="s">
        <v>224</v>
      </c>
      <c r="G124" s="134" t="s">
        <v>134</v>
      </c>
      <c r="H124" s="135">
        <v>1386</v>
      </c>
      <c r="I124" s="136"/>
      <c r="J124" s="137">
        <f>ROUND(I124*H124,2)</f>
        <v>0</v>
      </c>
      <c r="K124" s="133" t="s">
        <v>135</v>
      </c>
      <c r="L124" s="31"/>
      <c r="M124" s="138" t="s">
        <v>3</v>
      </c>
      <c r="N124" s="139" t="s">
        <v>42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93</v>
      </c>
      <c r="AT124" s="142" t="s">
        <v>131</v>
      </c>
      <c r="AU124" s="142" t="s">
        <v>81</v>
      </c>
      <c r="AY124" s="16" t="s">
        <v>129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79</v>
      </c>
      <c r="BK124" s="143">
        <f>ROUND(I124*H124,2)</f>
        <v>0</v>
      </c>
      <c r="BL124" s="16" t="s">
        <v>93</v>
      </c>
      <c r="BM124" s="142" t="s">
        <v>225</v>
      </c>
    </row>
    <row r="125" spans="2:65" s="1" customFormat="1">
      <c r="B125" s="31"/>
      <c r="D125" s="144" t="s">
        <v>137</v>
      </c>
      <c r="F125" s="145" t="s">
        <v>226</v>
      </c>
      <c r="I125" s="146"/>
      <c r="L125" s="31"/>
      <c r="M125" s="147"/>
      <c r="T125" s="52"/>
      <c r="AT125" s="16" t="s">
        <v>137</v>
      </c>
      <c r="AU125" s="16" t="s">
        <v>81</v>
      </c>
    </row>
    <row r="126" spans="2:65" s="12" customFormat="1">
      <c r="B126" s="148"/>
      <c r="D126" s="149" t="s">
        <v>144</v>
      </c>
      <c r="E126" s="150" t="s">
        <v>3</v>
      </c>
      <c r="F126" s="151" t="s">
        <v>227</v>
      </c>
      <c r="H126" s="152">
        <v>1386</v>
      </c>
      <c r="I126" s="153"/>
      <c r="L126" s="148"/>
      <c r="M126" s="154"/>
      <c r="T126" s="155"/>
      <c r="AT126" s="150" t="s">
        <v>144</v>
      </c>
      <c r="AU126" s="150" t="s">
        <v>81</v>
      </c>
      <c r="AV126" s="12" t="s">
        <v>81</v>
      </c>
      <c r="AW126" s="12" t="s">
        <v>33</v>
      </c>
      <c r="AX126" s="12" t="s">
        <v>79</v>
      </c>
      <c r="AY126" s="150" t="s">
        <v>129</v>
      </c>
    </row>
    <row r="127" spans="2:65" s="1" customFormat="1" ht="37.9" customHeight="1">
      <c r="B127" s="130"/>
      <c r="C127" s="131" t="s">
        <v>228</v>
      </c>
      <c r="D127" s="131" t="s">
        <v>131</v>
      </c>
      <c r="E127" s="132" t="s">
        <v>229</v>
      </c>
      <c r="F127" s="133" t="s">
        <v>230</v>
      </c>
      <c r="G127" s="134" t="s">
        <v>134</v>
      </c>
      <c r="H127" s="135">
        <v>714</v>
      </c>
      <c r="I127" s="136"/>
      <c r="J127" s="137">
        <f>ROUND(I127*H127,2)</f>
        <v>0</v>
      </c>
      <c r="K127" s="133" t="s">
        <v>135</v>
      </c>
      <c r="L127" s="31"/>
      <c r="M127" s="138" t="s">
        <v>3</v>
      </c>
      <c r="N127" s="139" t="s">
        <v>42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93</v>
      </c>
      <c r="AT127" s="142" t="s">
        <v>131</v>
      </c>
      <c r="AU127" s="142" t="s">
        <v>81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93</v>
      </c>
      <c r="BM127" s="142" t="s">
        <v>231</v>
      </c>
    </row>
    <row r="128" spans="2:65" s="1" customFormat="1">
      <c r="B128" s="31"/>
      <c r="D128" s="144" t="s">
        <v>137</v>
      </c>
      <c r="F128" s="145" t="s">
        <v>232</v>
      </c>
      <c r="I128" s="146"/>
      <c r="L128" s="31"/>
      <c r="M128" s="147"/>
      <c r="T128" s="52"/>
      <c r="AT128" s="16" t="s">
        <v>137</v>
      </c>
      <c r="AU128" s="16" t="s">
        <v>81</v>
      </c>
    </row>
    <row r="129" spans="2:65" s="12" customFormat="1">
      <c r="B129" s="148"/>
      <c r="D129" s="149" t="s">
        <v>144</v>
      </c>
      <c r="E129" s="150" t="s">
        <v>3</v>
      </c>
      <c r="F129" s="151" t="s">
        <v>216</v>
      </c>
      <c r="H129" s="152">
        <v>714</v>
      </c>
      <c r="I129" s="153"/>
      <c r="L129" s="148"/>
      <c r="M129" s="154"/>
      <c r="T129" s="155"/>
      <c r="AT129" s="150" t="s">
        <v>144</v>
      </c>
      <c r="AU129" s="150" t="s">
        <v>81</v>
      </c>
      <c r="AV129" s="12" t="s">
        <v>81</v>
      </c>
      <c r="AW129" s="12" t="s">
        <v>33</v>
      </c>
      <c r="AX129" s="12" t="s">
        <v>79</v>
      </c>
      <c r="AY129" s="150" t="s">
        <v>129</v>
      </c>
    </row>
    <row r="130" spans="2:65" s="11" customFormat="1" ht="22.9" customHeight="1">
      <c r="B130" s="118"/>
      <c r="D130" s="119" t="s">
        <v>70</v>
      </c>
      <c r="E130" s="128" t="s">
        <v>90</v>
      </c>
      <c r="F130" s="128" t="s">
        <v>233</v>
      </c>
      <c r="I130" s="121"/>
      <c r="J130" s="129">
        <f>BK130</f>
        <v>0</v>
      </c>
      <c r="L130" s="118"/>
      <c r="M130" s="123"/>
      <c r="P130" s="124">
        <f>SUM(P131:P137)</f>
        <v>0</v>
      </c>
      <c r="R130" s="124">
        <f>SUM(R131:R137)</f>
        <v>6.3412549999999998E-2</v>
      </c>
      <c r="T130" s="125">
        <f>SUM(T131:T137)</f>
        <v>0</v>
      </c>
      <c r="AR130" s="119" t="s">
        <v>79</v>
      </c>
      <c r="AT130" s="126" t="s">
        <v>70</v>
      </c>
      <c r="AU130" s="126" t="s">
        <v>79</v>
      </c>
      <c r="AY130" s="119" t="s">
        <v>129</v>
      </c>
      <c r="BK130" s="127">
        <f>SUM(BK131:BK137)</f>
        <v>0</v>
      </c>
    </row>
    <row r="131" spans="2:65" s="1" customFormat="1" ht="24.2" customHeight="1">
      <c r="B131" s="130"/>
      <c r="C131" s="131" t="s">
        <v>234</v>
      </c>
      <c r="D131" s="131" t="s">
        <v>131</v>
      </c>
      <c r="E131" s="132" t="s">
        <v>235</v>
      </c>
      <c r="F131" s="133" t="s">
        <v>236</v>
      </c>
      <c r="G131" s="134" t="s">
        <v>237</v>
      </c>
      <c r="H131" s="135">
        <v>10</v>
      </c>
      <c r="I131" s="136"/>
      <c r="J131" s="137">
        <f>ROUND(I131*H131,2)</f>
        <v>0</v>
      </c>
      <c r="K131" s="133" t="s">
        <v>3</v>
      </c>
      <c r="L131" s="31"/>
      <c r="M131" s="138" t="s">
        <v>3</v>
      </c>
      <c r="N131" s="139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93</v>
      </c>
      <c r="AT131" s="142" t="s">
        <v>131</v>
      </c>
      <c r="AU131" s="142" t="s">
        <v>81</v>
      </c>
      <c r="AY131" s="16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93</v>
      </c>
      <c r="BM131" s="142" t="s">
        <v>238</v>
      </c>
    </row>
    <row r="132" spans="2:65" s="12" customFormat="1">
      <c r="B132" s="148"/>
      <c r="D132" s="149" t="s">
        <v>144</v>
      </c>
      <c r="E132" s="150" t="s">
        <v>3</v>
      </c>
      <c r="F132" s="151" t="s">
        <v>239</v>
      </c>
      <c r="H132" s="152">
        <v>10</v>
      </c>
      <c r="I132" s="153"/>
      <c r="L132" s="148"/>
      <c r="M132" s="154"/>
      <c r="T132" s="155"/>
      <c r="AT132" s="150" t="s">
        <v>144</v>
      </c>
      <c r="AU132" s="150" t="s">
        <v>81</v>
      </c>
      <c r="AV132" s="12" t="s">
        <v>81</v>
      </c>
      <c r="AW132" s="12" t="s">
        <v>33</v>
      </c>
      <c r="AX132" s="12" t="s">
        <v>79</v>
      </c>
      <c r="AY132" s="150" t="s">
        <v>129</v>
      </c>
    </row>
    <row r="133" spans="2:65" s="1" customFormat="1" ht="33" customHeight="1">
      <c r="B133" s="130"/>
      <c r="C133" s="131" t="s">
        <v>9</v>
      </c>
      <c r="D133" s="131" t="s">
        <v>131</v>
      </c>
      <c r="E133" s="132" t="s">
        <v>240</v>
      </c>
      <c r="F133" s="133" t="s">
        <v>241</v>
      </c>
      <c r="G133" s="134" t="s">
        <v>242</v>
      </c>
      <c r="H133" s="135">
        <v>13.2</v>
      </c>
      <c r="I133" s="136"/>
      <c r="J133" s="137">
        <f>ROUND(I133*H133,2)</f>
        <v>0</v>
      </c>
      <c r="K133" s="133" t="s">
        <v>3</v>
      </c>
      <c r="L133" s="31"/>
      <c r="M133" s="138" t="s">
        <v>3</v>
      </c>
      <c r="N133" s="139" t="s">
        <v>42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93</v>
      </c>
      <c r="AT133" s="142" t="s">
        <v>131</v>
      </c>
      <c r="AU133" s="142" t="s">
        <v>81</v>
      </c>
      <c r="AY133" s="16" t="s">
        <v>129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93</v>
      </c>
      <c r="BM133" s="142" t="s">
        <v>243</v>
      </c>
    </row>
    <row r="134" spans="2:65" s="12" customFormat="1">
      <c r="B134" s="148"/>
      <c r="D134" s="149" t="s">
        <v>144</v>
      </c>
      <c r="E134" s="150" t="s">
        <v>3</v>
      </c>
      <c r="F134" s="151" t="s">
        <v>244</v>
      </c>
      <c r="H134" s="152">
        <v>13.2</v>
      </c>
      <c r="I134" s="153"/>
      <c r="L134" s="148"/>
      <c r="M134" s="154"/>
      <c r="T134" s="155"/>
      <c r="AT134" s="150" t="s">
        <v>144</v>
      </c>
      <c r="AU134" s="150" t="s">
        <v>81</v>
      </c>
      <c r="AV134" s="12" t="s">
        <v>81</v>
      </c>
      <c r="AW134" s="12" t="s">
        <v>33</v>
      </c>
      <c r="AX134" s="12" t="s">
        <v>79</v>
      </c>
      <c r="AY134" s="150" t="s">
        <v>129</v>
      </c>
    </row>
    <row r="135" spans="2:65" s="1" customFormat="1" ht="90" customHeight="1">
      <c r="B135" s="130"/>
      <c r="C135" s="131" t="s">
        <v>245</v>
      </c>
      <c r="D135" s="131" t="s">
        <v>131</v>
      </c>
      <c r="E135" s="132" t="s">
        <v>246</v>
      </c>
      <c r="F135" s="133" t="s">
        <v>247</v>
      </c>
      <c r="G135" s="134" t="s">
        <v>248</v>
      </c>
      <c r="H135" s="135">
        <v>6.0999999999999999E-2</v>
      </c>
      <c r="I135" s="136"/>
      <c r="J135" s="137">
        <f>ROUND(I135*H135,2)</f>
        <v>0</v>
      </c>
      <c r="K135" s="133" t="s">
        <v>135</v>
      </c>
      <c r="L135" s="31"/>
      <c r="M135" s="138" t="s">
        <v>3</v>
      </c>
      <c r="N135" s="139" t="s">
        <v>42</v>
      </c>
      <c r="P135" s="140">
        <f>O135*H135</f>
        <v>0</v>
      </c>
      <c r="Q135" s="140">
        <v>1.03955</v>
      </c>
      <c r="R135" s="140">
        <f>Q135*H135</f>
        <v>6.3412549999999998E-2</v>
      </c>
      <c r="S135" s="140">
        <v>0</v>
      </c>
      <c r="T135" s="141">
        <f>S135*H135</f>
        <v>0</v>
      </c>
      <c r="AR135" s="142" t="s">
        <v>93</v>
      </c>
      <c r="AT135" s="142" t="s">
        <v>131</v>
      </c>
      <c r="AU135" s="142" t="s">
        <v>81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93</v>
      </c>
      <c r="BM135" s="142" t="s">
        <v>249</v>
      </c>
    </row>
    <row r="136" spans="2:65" s="1" customFormat="1">
      <c r="B136" s="31"/>
      <c r="D136" s="144" t="s">
        <v>137</v>
      </c>
      <c r="F136" s="145" t="s">
        <v>250</v>
      </c>
      <c r="I136" s="146"/>
      <c r="L136" s="31"/>
      <c r="M136" s="147"/>
      <c r="T136" s="52"/>
      <c r="AT136" s="16" t="s">
        <v>137</v>
      </c>
      <c r="AU136" s="16" t="s">
        <v>81</v>
      </c>
    </row>
    <row r="137" spans="2:65" s="12" customFormat="1">
      <c r="B137" s="148"/>
      <c r="D137" s="149" t="s">
        <v>144</v>
      </c>
      <c r="E137" s="150" t="s">
        <v>3</v>
      </c>
      <c r="F137" s="151" t="s">
        <v>251</v>
      </c>
      <c r="H137" s="152">
        <v>6.0999999999999999E-2</v>
      </c>
      <c r="I137" s="153"/>
      <c r="L137" s="148"/>
      <c r="M137" s="154"/>
      <c r="T137" s="155"/>
      <c r="AT137" s="150" t="s">
        <v>144</v>
      </c>
      <c r="AU137" s="150" t="s">
        <v>81</v>
      </c>
      <c r="AV137" s="12" t="s">
        <v>81</v>
      </c>
      <c r="AW137" s="12" t="s">
        <v>33</v>
      </c>
      <c r="AX137" s="12" t="s">
        <v>79</v>
      </c>
      <c r="AY137" s="150" t="s">
        <v>129</v>
      </c>
    </row>
    <row r="138" spans="2:65" s="11" customFormat="1" ht="22.9" customHeight="1">
      <c r="B138" s="118"/>
      <c r="D138" s="119" t="s">
        <v>70</v>
      </c>
      <c r="E138" s="128" t="s">
        <v>93</v>
      </c>
      <c r="F138" s="128" t="s">
        <v>252</v>
      </c>
      <c r="I138" s="121"/>
      <c r="J138" s="129">
        <f>BK138</f>
        <v>0</v>
      </c>
      <c r="L138" s="118"/>
      <c r="M138" s="123"/>
      <c r="P138" s="124">
        <f>SUM(P139:P158)</f>
        <v>0</v>
      </c>
      <c r="R138" s="124">
        <f>SUM(R139:R158)</f>
        <v>562.81303115000003</v>
      </c>
      <c r="T138" s="125">
        <f>SUM(T139:T158)</f>
        <v>0</v>
      </c>
      <c r="AR138" s="119" t="s">
        <v>79</v>
      </c>
      <c r="AT138" s="126" t="s">
        <v>70</v>
      </c>
      <c r="AU138" s="126" t="s">
        <v>79</v>
      </c>
      <c r="AY138" s="119" t="s">
        <v>129</v>
      </c>
      <c r="BK138" s="127">
        <f>SUM(BK139:BK158)</f>
        <v>0</v>
      </c>
    </row>
    <row r="139" spans="2:65" s="1" customFormat="1" ht="33" customHeight="1">
      <c r="B139" s="130"/>
      <c r="C139" s="131" t="s">
        <v>253</v>
      </c>
      <c r="D139" s="131" t="s">
        <v>131</v>
      </c>
      <c r="E139" s="132" t="s">
        <v>254</v>
      </c>
      <c r="F139" s="133" t="s">
        <v>255</v>
      </c>
      <c r="G139" s="134" t="s">
        <v>134</v>
      </c>
      <c r="H139" s="135">
        <v>11.25</v>
      </c>
      <c r="I139" s="136"/>
      <c r="J139" s="137">
        <f>ROUND(I139*H139,2)</f>
        <v>0</v>
      </c>
      <c r="K139" s="133" t="s">
        <v>135</v>
      </c>
      <c r="L139" s="31"/>
      <c r="M139" s="138" t="s">
        <v>3</v>
      </c>
      <c r="N139" s="139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93</v>
      </c>
      <c r="AT139" s="142" t="s">
        <v>131</v>
      </c>
      <c r="AU139" s="142" t="s">
        <v>81</v>
      </c>
      <c r="AY139" s="16" t="s">
        <v>129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93</v>
      </c>
      <c r="BM139" s="142" t="s">
        <v>256</v>
      </c>
    </row>
    <row r="140" spans="2:65" s="1" customFormat="1">
      <c r="B140" s="31"/>
      <c r="D140" s="144" t="s">
        <v>137</v>
      </c>
      <c r="F140" s="145" t="s">
        <v>257</v>
      </c>
      <c r="I140" s="146"/>
      <c r="L140" s="31"/>
      <c r="M140" s="147"/>
      <c r="T140" s="52"/>
      <c r="AT140" s="16" t="s">
        <v>137</v>
      </c>
      <c r="AU140" s="16" t="s">
        <v>81</v>
      </c>
    </row>
    <row r="141" spans="2:65" s="12" customFormat="1">
      <c r="B141" s="148"/>
      <c r="D141" s="149" t="s">
        <v>144</v>
      </c>
      <c r="E141" s="150" t="s">
        <v>3</v>
      </c>
      <c r="F141" s="151" t="s">
        <v>258</v>
      </c>
      <c r="H141" s="152">
        <v>11.25</v>
      </c>
      <c r="I141" s="153"/>
      <c r="L141" s="148"/>
      <c r="M141" s="154"/>
      <c r="T141" s="155"/>
      <c r="AT141" s="150" t="s">
        <v>144</v>
      </c>
      <c r="AU141" s="150" t="s">
        <v>81</v>
      </c>
      <c r="AV141" s="12" t="s">
        <v>81</v>
      </c>
      <c r="AW141" s="12" t="s">
        <v>33</v>
      </c>
      <c r="AX141" s="12" t="s">
        <v>79</v>
      </c>
      <c r="AY141" s="150" t="s">
        <v>129</v>
      </c>
    </row>
    <row r="142" spans="2:65" s="1" customFormat="1" ht="24.2" customHeight="1">
      <c r="B142" s="130"/>
      <c r="C142" s="131" t="s">
        <v>259</v>
      </c>
      <c r="D142" s="131" t="s">
        <v>131</v>
      </c>
      <c r="E142" s="132" t="s">
        <v>260</v>
      </c>
      <c r="F142" s="133" t="s">
        <v>261</v>
      </c>
      <c r="G142" s="134" t="s">
        <v>134</v>
      </c>
      <c r="H142" s="135">
        <v>21.664999999999999</v>
      </c>
      <c r="I142" s="136"/>
      <c r="J142" s="137">
        <f>ROUND(I142*H142,2)</f>
        <v>0</v>
      </c>
      <c r="K142" s="133" t="s">
        <v>3</v>
      </c>
      <c r="L142" s="31"/>
      <c r="M142" s="138" t="s">
        <v>3</v>
      </c>
      <c r="N142" s="139" t="s">
        <v>42</v>
      </c>
      <c r="P142" s="140">
        <f>O142*H142</f>
        <v>0</v>
      </c>
      <c r="Q142" s="140">
        <v>0.21251999999999999</v>
      </c>
      <c r="R142" s="140">
        <f>Q142*H142</f>
        <v>4.6042457999999993</v>
      </c>
      <c r="S142" s="140">
        <v>0</v>
      </c>
      <c r="T142" s="141">
        <f>S142*H142</f>
        <v>0</v>
      </c>
      <c r="AR142" s="142" t="s">
        <v>93</v>
      </c>
      <c r="AT142" s="142" t="s">
        <v>131</v>
      </c>
      <c r="AU142" s="142" t="s">
        <v>81</v>
      </c>
      <c r="AY142" s="16" t="s">
        <v>129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93</v>
      </c>
      <c r="BM142" s="142" t="s">
        <v>262</v>
      </c>
    </row>
    <row r="143" spans="2:65" s="12" customFormat="1">
      <c r="B143" s="148"/>
      <c r="D143" s="149" t="s">
        <v>144</v>
      </c>
      <c r="E143" s="150" t="s">
        <v>3</v>
      </c>
      <c r="F143" s="151" t="s">
        <v>263</v>
      </c>
      <c r="H143" s="152">
        <v>21.664999999999999</v>
      </c>
      <c r="I143" s="153"/>
      <c r="L143" s="148"/>
      <c r="M143" s="154"/>
      <c r="T143" s="155"/>
      <c r="AT143" s="150" t="s">
        <v>144</v>
      </c>
      <c r="AU143" s="150" t="s">
        <v>81</v>
      </c>
      <c r="AV143" s="12" t="s">
        <v>81</v>
      </c>
      <c r="AW143" s="12" t="s">
        <v>33</v>
      </c>
      <c r="AX143" s="12" t="s">
        <v>79</v>
      </c>
      <c r="AY143" s="150" t="s">
        <v>129</v>
      </c>
    </row>
    <row r="144" spans="2:65" s="1" customFormat="1" ht="24.2" customHeight="1">
      <c r="B144" s="130"/>
      <c r="C144" s="131" t="s">
        <v>264</v>
      </c>
      <c r="D144" s="131" t="s">
        <v>131</v>
      </c>
      <c r="E144" s="132" t="s">
        <v>265</v>
      </c>
      <c r="F144" s="133" t="s">
        <v>266</v>
      </c>
      <c r="G144" s="134" t="s">
        <v>134</v>
      </c>
      <c r="H144" s="135">
        <v>21.664999999999999</v>
      </c>
      <c r="I144" s="136"/>
      <c r="J144" s="137">
        <f>ROUND(I144*H144,2)</f>
        <v>0</v>
      </c>
      <c r="K144" s="133" t="s">
        <v>135</v>
      </c>
      <c r="L144" s="31"/>
      <c r="M144" s="138" t="s">
        <v>3</v>
      </c>
      <c r="N144" s="139" t="s">
        <v>42</v>
      </c>
      <c r="P144" s="140">
        <f>O144*H144</f>
        <v>0</v>
      </c>
      <c r="Q144" s="140">
        <v>0.31879000000000002</v>
      </c>
      <c r="R144" s="140">
        <f>Q144*H144</f>
        <v>6.9065853500000003</v>
      </c>
      <c r="S144" s="140">
        <v>0</v>
      </c>
      <c r="T144" s="141">
        <f>S144*H144</f>
        <v>0</v>
      </c>
      <c r="AR144" s="142" t="s">
        <v>93</v>
      </c>
      <c r="AT144" s="142" t="s">
        <v>131</v>
      </c>
      <c r="AU144" s="142" t="s">
        <v>81</v>
      </c>
      <c r="AY144" s="16" t="s">
        <v>129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93</v>
      </c>
      <c r="BM144" s="142" t="s">
        <v>267</v>
      </c>
    </row>
    <row r="145" spans="2:65" s="1" customFormat="1">
      <c r="B145" s="31"/>
      <c r="D145" s="144" t="s">
        <v>137</v>
      </c>
      <c r="F145" s="145" t="s">
        <v>268</v>
      </c>
      <c r="I145" s="146"/>
      <c r="L145" s="31"/>
      <c r="M145" s="147"/>
      <c r="T145" s="52"/>
      <c r="AT145" s="16" t="s">
        <v>137</v>
      </c>
      <c r="AU145" s="16" t="s">
        <v>81</v>
      </c>
    </row>
    <row r="146" spans="2:65" s="12" customFormat="1">
      <c r="B146" s="148"/>
      <c r="D146" s="149" t="s">
        <v>144</v>
      </c>
      <c r="E146" s="150" t="s">
        <v>3</v>
      </c>
      <c r="F146" s="151" t="s">
        <v>263</v>
      </c>
      <c r="H146" s="152">
        <v>21.664999999999999</v>
      </c>
      <c r="I146" s="153"/>
      <c r="L146" s="148"/>
      <c r="M146" s="154"/>
      <c r="T146" s="155"/>
      <c r="AT146" s="150" t="s">
        <v>144</v>
      </c>
      <c r="AU146" s="150" t="s">
        <v>81</v>
      </c>
      <c r="AV146" s="12" t="s">
        <v>81</v>
      </c>
      <c r="AW146" s="12" t="s">
        <v>33</v>
      </c>
      <c r="AX146" s="12" t="s">
        <v>79</v>
      </c>
      <c r="AY146" s="150" t="s">
        <v>129</v>
      </c>
    </row>
    <row r="147" spans="2:65" s="1" customFormat="1" ht="24.2" customHeight="1">
      <c r="B147" s="130"/>
      <c r="C147" s="131" t="s">
        <v>269</v>
      </c>
      <c r="D147" s="131" t="s">
        <v>131</v>
      </c>
      <c r="E147" s="132" t="s">
        <v>270</v>
      </c>
      <c r="F147" s="133" t="s">
        <v>271</v>
      </c>
      <c r="G147" s="134" t="s">
        <v>134</v>
      </c>
      <c r="H147" s="135">
        <v>22.5</v>
      </c>
      <c r="I147" s="136"/>
      <c r="J147" s="137">
        <f>ROUND(I147*H147,2)</f>
        <v>0</v>
      </c>
      <c r="K147" s="133" t="s">
        <v>135</v>
      </c>
      <c r="L147" s="31"/>
      <c r="M147" s="138" t="s">
        <v>3</v>
      </c>
      <c r="N147" s="139" t="s">
        <v>42</v>
      </c>
      <c r="P147" s="140">
        <f>O147*H147</f>
        <v>0</v>
      </c>
      <c r="Q147" s="140">
        <v>0.21251999999999999</v>
      </c>
      <c r="R147" s="140">
        <f>Q147*H147</f>
        <v>4.7816999999999998</v>
      </c>
      <c r="S147" s="140">
        <v>0</v>
      </c>
      <c r="T147" s="141">
        <f>S147*H147</f>
        <v>0</v>
      </c>
      <c r="AR147" s="142" t="s">
        <v>93</v>
      </c>
      <c r="AT147" s="142" t="s">
        <v>131</v>
      </c>
      <c r="AU147" s="142" t="s">
        <v>81</v>
      </c>
      <c r="AY147" s="16" t="s">
        <v>129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93</v>
      </c>
      <c r="BM147" s="142" t="s">
        <v>272</v>
      </c>
    </row>
    <row r="148" spans="2:65" s="1" customFormat="1">
      <c r="B148" s="31"/>
      <c r="D148" s="144" t="s">
        <v>137</v>
      </c>
      <c r="F148" s="145" t="s">
        <v>273</v>
      </c>
      <c r="I148" s="146"/>
      <c r="L148" s="31"/>
      <c r="M148" s="147"/>
      <c r="T148" s="52"/>
      <c r="AT148" s="16" t="s">
        <v>137</v>
      </c>
      <c r="AU148" s="16" t="s">
        <v>81</v>
      </c>
    </row>
    <row r="149" spans="2:65" s="12" customFormat="1">
      <c r="B149" s="148"/>
      <c r="D149" s="149" t="s">
        <v>144</v>
      </c>
      <c r="E149" s="150" t="s">
        <v>3</v>
      </c>
      <c r="F149" s="151" t="s">
        <v>274</v>
      </c>
      <c r="H149" s="152">
        <v>22.5</v>
      </c>
      <c r="I149" s="153"/>
      <c r="L149" s="148"/>
      <c r="M149" s="154"/>
      <c r="T149" s="155"/>
      <c r="AT149" s="150" t="s">
        <v>144</v>
      </c>
      <c r="AU149" s="150" t="s">
        <v>81</v>
      </c>
      <c r="AV149" s="12" t="s">
        <v>81</v>
      </c>
      <c r="AW149" s="12" t="s">
        <v>33</v>
      </c>
      <c r="AX149" s="12" t="s">
        <v>79</v>
      </c>
      <c r="AY149" s="150" t="s">
        <v>129</v>
      </c>
    </row>
    <row r="150" spans="2:65" s="1" customFormat="1" ht="37.9" customHeight="1">
      <c r="B150" s="130"/>
      <c r="C150" s="131" t="s">
        <v>8</v>
      </c>
      <c r="D150" s="131" t="s">
        <v>131</v>
      </c>
      <c r="E150" s="132" t="s">
        <v>275</v>
      </c>
      <c r="F150" s="133" t="s">
        <v>276</v>
      </c>
      <c r="G150" s="134" t="s">
        <v>141</v>
      </c>
      <c r="H150" s="135">
        <v>81</v>
      </c>
      <c r="I150" s="136"/>
      <c r="J150" s="137">
        <f>ROUND(I150*H150,2)</f>
        <v>0</v>
      </c>
      <c r="K150" s="133" t="s">
        <v>135</v>
      </c>
      <c r="L150" s="31"/>
      <c r="M150" s="138" t="s">
        <v>3</v>
      </c>
      <c r="N150" s="139" t="s">
        <v>42</v>
      </c>
      <c r="P150" s="140">
        <f>O150*H150</f>
        <v>0</v>
      </c>
      <c r="Q150" s="140">
        <v>2.0874999999999999</v>
      </c>
      <c r="R150" s="140">
        <f>Q150*H150</f>
        <v>169.08750000000001</v>
      </c>
      <c r="S150" s="140">
        <v>0</v>
      </c>
      <c r="T150" s="141">
        <f>S150*H150</f>
        <v>0</v>
      </c>
      <c r="AR150" s="142" t="s">
        <v>93</v>
      </c>
      <c r="AT150" s="142" t="s">
        <v>131</v>
      </c>
      <c r="AU150" s="142" t="s">
        <v>81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93</v>
      </c>
      <c r="BM150" s="142" t="s">
        <v>277</v>
      </c>
    </row>
    <row r="151" spans="2:65" s="1" customFormat="1">
      <c r="B151" s="31"/>
      <c r="D151" s="144" t="s">
        <v>137</v>
      </c>
      <c r="F151" s="145" t="s">
        <v>278</v>
      </c>
      <c r="I151" s="146"/>
      <c r="L151" s="31"/>
      <c r="M151" s="147"/>
      <c r="T151" s="52"/>
      <c r="AT151" s="16" t="s">
        <v>137</v>
      </c>
      <c r="AU151" s="16" t="s">
        <v>81</v>
      </c>
    </row>
    <row r="152" spans="2:65" s="12" customFormat="1">
      <c r="B152" s="148"/>
      <c r="D152" s="149" t="s">
        <v>144</v>
      </c>
      <c r="E152" s="150" t="s">
        <v>3</v>
      </c>
      <c r="F152" s="151" t="s">
        <v>279</v>
      </c>
      <c r="H152" s="152">
        <v>81</v>
      </c>
      <c r="I152" s="153"/>
      <c r="L152" s="148"/>
      <c r="M152" s="154"/>
      <c r="T152" s="155"/>
      <c r="AT152" s="150" t="s">
        <v>144</v>
      </c>
      <c r="AU152" s="150" t="s">
        <v>81</v>
      </c>
      <c r="AV152" s="12" t="s">
        <v>81</v>
      </c>
      <c r="AW152" s="12" t="s">
        <v>33</v>
      </c>
      <c r="AX152" s="12" t="s">
        <v>79</v>
      </c>
      <c r="AY152" s="150" t="s">
        <v>129</v>
      </c>
    </row>
    <row r="153" spans="2:65" s="1" customFormat="1" ht="33" customHeight="1">
      <c r="B153" s="130"/>
      <c r="C153" s="131" t="s">
        <v>280</v>
      </c>
      <c r="D153" s="131" t="s">
        <v>131</v>
      </c>
      <c r="E153" s="132" t="s">
        <v>281</v>
      </c>
      <c r="F153" s="133" t="s">
        <v>282</v>
      </c>
      <c r="G153" s="134" t="s">
        <v>141</v>
      </c>
      <c r="H153" s="135">
        <v>198</v>
      </c>
      <c r="I153" s="136"/>
      <c r="J153" s="137">
        <f>ROUND(I153*H153,2)</f>
        <v>0</v>
      </c>
      <c r="K153" s="133" t="s">
        <v>135</v>
      </c>
      <c r="L153" s="31"/>
      <c r="M153" s="138" t="s">
        <v>3</v>
      </c>
      <c r="N153" s="139" t="s">
        <v>42</v>
      </c>
      <c r="P153" s="140">
        <f>O153*H153</f>
        <v>0</v>
      </c>
      <c r="Q153" s="140">
        <v>1.8480000000000001</v>
      </c>
      <c r="R153" s="140">
        <f>Q153*H153</f>
        <v>365.904</v>
      </c>
      <c r="S153" s="140">
        <v>0</v>
      </c>
      <c r="T153" s="141">
        <f>S153*H153</f>
        <v>0</v>
      </c>
      <c r="AR153" s="142" t="s">
        <v>93</v>
      </c>
      <c r="AT153" s="142" t="s">
        <v>131</v>
      </c>
      <c r="AU153" s="142" t="s">
        <v>81</v>
      </c>
      <c r="AY153" s="16" t="s">
        <v>129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93</v>
      </c>
      <c r="BM153" s="142" t="s">
        <v>283</v>
      </c>
    </row>
    <row r="154" spans="2:65" s="1" customFormat="1">
      <c r="B154" s="31"/>
      <c r="D154" s="144" t="s">
        <v>137</v>
      </c>
      <c r="F154" s="145" t="s">
        <v>284</v>
      </c>
      <c r="I154" s="146"/>
      <c r="L154" s="31"/>
      <c r="M154" s="147"/>
      <c r="T154" s="52"/>
      <c r="AT154" s="16" t="s">
        <v>137</v>
      </c>
      <c r="AU154" s="16" t="s">
        <v>81</v>
      </c>
    </row>
    <row r="155" spans="2:65" s="12" customFormat="1">
      <c r="B155" s="148"/>
      <c r="D155" s="149" t="s">
        <v>144</v>
      </c>
      <c r="E155" s="150" t="s">
        <v>3</v>
      </c>
      <c r="F155" s="151" t="s">
        <v>285</v>
      </c>
      <c r="H155" s="152">
        <v>198</v>
      </c>
      <c r="I155" s="153"/>
      <c r="L155" s="148"/>
      <c r="M155" s="154"/>
      <c r="T155" s="155"/>
      <c r="AT155" s="150" t="s">
        <v>144</v>
      </c>
      <c r="AU155" s="150" t="s">
        <v>81</v>
      </c>
      <c r="AV155" s="12" t="s">
        <v>81</v>
      </c>
      <c r="AW155" s="12" t="s">
        <v>33</v>
      </c>
      <c r="AX155" s="12" t="s">
        <v>79</v>
      </c>
      <c r="AY155" s="150" t="s">
        <v>129</v>
      </c>
    </row>
    <row r="156" spans="2:65" s="1" customFormat="1" ht="44.25" customHeight="1">
      <c r="B156" s="130"/>
      <c r="C156" s="131" t="s">
        <v>286</v>
      </c>
      <c r="D156" s="131" t="s">
        <v>131</v>
      </c>
      <c r="E156" s="132" t="s">
        <v>287</v>
      </c>
      <c r="F156" s="133" t="s">
        <v>288</v>
      </c>
      <c r="G156" s="134" t="s">
        <v>134</v>
      </c>
      <c r="H156" s="135">
        <v>11.25</v>
      </c>
      <c r="I156" s="136"/>
      <c r="J156" s="137">
        <f>ROUND(I156*H156,2)</f>
        <v>0</v>
      </c>
      <c r="K156" s="133" t="s">
        <v>135</v>
      </c>
      <c r="L156" s="31"/>
      <c r="M156" s="138" t="s">
        <v>3</v>
      </c>
      <c r="N156" s="139" t="s">
        <v>42</v>
      </c>
      <c r="P156" s="140">
        <f>O156*H156</f>
        <v>0</v>
      </c>
      <c r="Q156" s="140">
        <v>1.0247999999999999</v>
      </c>
      <c r="R156" s="140">
        <f>Q156*H156</f>
        <v>11.529</v>
      </c>
      <c r="S156" s="140">
        <v>0</v>
      </c>
      <c r="T156" s="141">
        <f>S156*H156</f>
        <v>0</v>
      </c>
      <c r="AR156" s="142" t="s">
        <v>93</v>
      </c>
      <c r="AT156" s="142" t="s">
        <v>131</v>
      </c>
      <c r="AU156" s="142" t="s">
        <v>81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93</v>
      </c>
      <c r="BM156" s="142" t="s">
        <v>289</v>
      </c>
    </row>
    <row r="157" spans="2:65" s="1" customFormat="1">
      <c r="B157" s="31"/>
      <c r="D157" s="144" t="s">
        <v>137</v>
      </c>
      <c r="F157" s="145" t="s">
        <v>290</v>
      </c>
      <c r="I157" s="146"/>
      <c r="L157" s="31"/>
      <c r="M157" s="147"/>
      <c r="T157" s="52"/>
      <c r="AT157" s="16" t="s">
        <v>137</v>
      </c>
      <c r="AU157" s="16" t="s">
        <v>81</v>
      </c>
    </row>
    <row r="158" spans="2:65" s="12" customFormat="1">
      <c r="B158" s="148"/>
      <c r="D158" s="149" t="s">
        <v>144</v>
      </c>
      <c r="E158" s="150" t="s">
        <v>3</v>
      </c>
      <c r="F158" s="151" t="s">
        <v>258</v>
      </c>
      <c r="H158" s="152">
        <v>11.25</v>
      </c>
      <c r="I158" s="153"/>
      <c r="L158" s="148"/>
      <c r="M158" s="154"/>
      <c r="T158" s="155"/>
      <c r="AT158" s="150" t="s">
        <v>144</v>
      </c>
      <c r="AU158" s="150" t="s">
        <v>81</v>
      </c>
      <c r="AV158" s="12" t="s">
        <v>81</v>
      </c>
      <c r="AW158" s="12" t="s">
        <v>33</v>
      </c>
      <c r="AX158" s="12" t="s">
        <v>79</v>
      </c>
      <c r="AY158" s="150" t="s">
        <v>129</v>
      </c>
    </row>
    <row r="159" spans="2:65" s="11" customFormat="1" ht="22.9" customHeight="1">
      <c r="B159" s="118"/>
      <c r="D159" s="119" t="s">
        <v>70</v>
      </c>
      <c r="E159" s="128" t="s">
        <v>291</v>
      </c>
      <c r="F159" s="128" t="s">
        <v>292</v>
      </c>
      <c r="I159" s="121"/>
      <c r="J159" s="129">
        <f>BK159</f>
        <v>0</v>
      </c>
      <c r="L159" s="118"/>
      <c r="M159" s="123"/>
      <c r="P159" s="124">
        <f>SUM(P160:P161)</f>
        <v>0</v>
      </c>
      <c r="R159" s="124">
        <f>SUM(R160:R161)</f>
        <v>0</v>
      </c>
      <c r="T159" s="125">
        <f>SUM(T160:T161)</f>
        <v>0</v>
      </c>
      <c r="AR159" s="119" t="s">
        <v>79</v>
      </c>
      <c r="AT159" s="126" t="s">
        <v>70</v>
      </c>
      <c r="AU159" s="126" t="s">
        <v>79</v>
      </c>
      <c r="AY159" s="119" t="s">
        <v>129</v>
      </c>
      <c r="BK159" s="127">
        <f>SUM(BK160:BK161)</f>
        <v>0</v>
      </c>
    </row>
    <row r="160" spans="2:65" s="1" customFormat="1" ht="21.75" customHeight="1">
      <c r="B160" s="130"/>
      <c r="C160" s="131" t="s">
        <v>293</v>
      </c>
      <c r="D160" s="131" t="s">
        <v>131</v>
      </c>
      <c r="E160" s="132" t="s">
        <v>294</v>
      </c>
      <c r="F160" s="133" t="s">
        <v>295</v>
      </c>
      <c r="G160" s="134" t="s">
        <v>248</v>
      </c>
      <c r="H160" s="135">
        <v>562.904</v>
      </c>
      <c r="I160" s="136"/>
      <c r="J160" s="137">
        <f>ROUND(I160*H160,2)</f>
        <v>0</v>
      </c>
      <c r="K160" s="133" t="s">
        <v>135</v>
      </c>
      <c r="L160" s="31"/>
      <c r="M160" s="138" t="s">
        <v>3</v>
      </c>
      <c r="N160" s="139" t="s">
        <v>42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93</v>
      </c>
      <c r="AT160" s="142" t="s">
        <v>131</v>
      </c>
      <c r="AU160" s="142" t="s">
        <v>81</v>
      </c>
      <c r="AY160" s="16" t="s">
        <v>129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93</v>
      </c>
      <c r="BM160" s="142" t="s">
        <v>296</v>
      </c>
    </row>
    <row r="161" spans="2:47" s="1" customFormat="1">
      <c r="B161" s="31"/>
      <c r="D161" s="144" t="s">
        <v>137</v>
      </c>
      <c r="F161" s="145" t="s">
        <v>297</v>
      </c>
      <c r="I161" s="146"/>
      <c r="L161" s="31"/>
      <c r="M161" s="178"/>
      <c r="N161" s="165"/>
      <c r="O161" s="165"/>
      <c r="P161" s="165"/>
      <c r="Q161" s="165"/>
      <c r="R161" s="165"/>
      <c r="S161" s="165"/>
      <c r="T161" s="179"/>
      <c r="AT161" s="16" t="s">
        <v>137</v>
      </c>
      <c r="AU161" s="16" t="s">
        <v>81</v>
      </c>
    </row>
    <row r="162" spans="2:47" s="1" customFormat="1" ht="6.95" customHeight="1"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31"/>
    </row>
  </sheetData>
  <autoFilter ref="C89:K161" xr:uid="{00000000-0009-0000-0000-000002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200-000000000000}"/>
    <hyperlink ref="F97" r:id="rId2" xr:uid="{00000000-0004-0000-0200-000001000000}"/>
    <hyperlink ref="F100" r:id="rId3" xr:uid="{00000000-0004-0000-0200-000002000000}"/>
    <hyperlink ref="F103" r:id="rId4" xr:uid="{00000000-0004-0000-0200-000003000000}"/>
    <hyperlink ref="F106" r:id="rId5" xr:uid="{00000000-0004-0000-0200-000004000000}"/>
    <hyperlink ref="F109" r:id="rId6" xr:uid="{00000000-0004-0000-0200-000005000000}"/>
    <hyperlink ref="F112" r:id="rId7" xr:uid="{00000000-0004-0000-0200-000006000000}"/>
    <hyperlink ref="F115" r:id="rId8" xr:uid="{00000000-0004-0000-0200-000007000000}"/>
    <hyperlink ref="F120" r:id="rId9" xr:uid="{00000000-0004-0000-0200-000008000000}"/>
    <hyperlink ref="F125" r:id="rId10" xr:uid="{00000000-0004-0000-0200-000009000000}"/>
    <hyperlink ref="F128" r:id="rId11" xr:uid="{00000000-0004-0000-0200-00000A000000}"/>
    <hyperlink ref="F136" r:id="rId12" xr:uid="{00000000-0004-0000-0200-00000B000000}"/>
    <hyperlink ref="F140" r:id="rId13" xr:uid="{00000000-0004-0000-0200-00000C000000}"/>
    <hyperlink ref="F145" r:id="rId14" xr:uid="{00000000-0004-0000-0200-00000D000000}"/>
    <hyperlink ref="F148" r:id="rId15" xr:uid="{00000000-0004-0000-0200-00000E000000}"/>
    <hyperlink ref="F151" r:id="rId16" xr:uid="{00000000-0004-0000-0200-00000F000000}"/>
    <hyperlink ref="F154" r:id="rId17" xr:uid="{00000000-0004-0000-0200-000010000000}"/>
    <hyperlink ref="F157" r:id="rId18" xr:uid="{00000000-0004-0000-0200-000011000000}"/>
    <hyperlink ref="F161" r:id="rId19" xr:uid="{00000000-0004-0000-02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ht="12" customHeight="1">
      <c r="B8" s="19"/>
      <c r="D8" s="26" t="s">
        <v>106</v>
      </c>
      <c r="L8" s="19"/>
    </row>
    <row r="9" spans="2:46" s="1" customFormat="1" ht="16.5" customHeight="1">
      <c r="B9" s="31"/>
      <c r="E9" s="306" t="s">
        <v>161</v>
      </c>
      <c r="F9" s="305"/>
      <c r="G9" s="305"/>
      <c r="H9" s="305"/>
      <c r="L9" s="31"/>
    </row>
    <row r="10" spans="2:46" s="1" customFormat="1" ht="12" customHeight="1">
      <c r="B10" s="31"/>
      <c r="D10" s="26" t="s">
        <v>162</v>
      </c>
      <c r="L10" s="31"/>
    </row>
    <row r="11" spans="2:46" s="1" customFormat="1" ht="16.5" customHeight="1">
      <c r="B11" s="31"/>
      <c r="E11" s="296" t="s">
        <v>298</v>
      </c>
      <c r="F11" s="305"/>
      <c r="G11" s="305"/>
      <c r="H11" s="305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19</v>
      </c>
      <c r="F13" s="24" t="s">
        <v>20</v>
      </c>
      <c r="I13" s="26" t="s">
        <v>21</v>
      </c>
      <c r="J13" s="24" t="s">
        <v>3</v>
      </c>
      <c r="L13" s="31"/>
    </row>
    <row r="14" spans="2:46" s="1" customFormat="1" ht="12" customHeight="1">
      <c r="B14" s="31"/>
      <c r="D14" s="26" t="s">
        <v>22</v>
      </c>
      <c r="F14" s="24" t="s">
        <v>23</v>
      </c>
      <c r="I14" s="26" t="s">
        <v>24</v>
      </c>
      <c r="J14" s="48">
        <f>'Rekapitulace stavby'!AN8</f>
        <v>44903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28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29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08" t="str">
        <f>'Rekapitulace stavby'!E14</f>
        <v>Vyplň údaj</v>
      </c>
      <c r="F20" s="275"/>
      <c r="G20" s="275"/>
      <c r="H20" s="275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31</v>
      </c>
      <c r="I22" s="26" t="s">
        <v>26</v>
      </c>
      <c r="J22" s="24" t="s">
        <v>3</v>
      </c>
      <c r="L22" s="31"/>
    </row>
    <row r="23" spans="2:12" s="1" customFormat="1" ht="18" customHeight="1">
      <c r="B23" s="31"/>
      <c r="E23" s="24" t="s">
        <v>32</v>
      </c>
      <c r="I23" s="26" t="s">
        <v>28</v>
      </c>
      <c r="J23" s="24" t="s">
        <v>3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0"/>
      <c r="E29" s="279" t="s">
        <v>3</v>
      </c>
      <c r="F29" s="279"/>
      <c r="G29" s="279"/>
      <c r="H29" s="279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37</v>
      </c>
      <c r="J32" s="62">
        <f>ROUND(J95,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39</v>
      </c>
      <c r="I34" s="34" t="s">
        <v>38</v>
      </c>
      <c r="J34" s="34" t="s">
        <v>40</v>
      </c>
      <c r="L34" s="31"/>
    </row>
    <row r="35" spans="2:12" s="1" customFormat="1" ht="14.45" customHeight="1">
      <c r="B35" s="31"/>
      <c r="D35" s="51" t="s">
        <v>41</v>
      </c>
      <c r="E35" s="26" t="s">
        <v>42</v>
      </c>
      <c r="F35" s="82">
        <f>ROUND((SUM(BE95:BE220)),  2)</f>
        <v>0</v>
      </c>
      <c r="I35" s="92">
        <v>0.21</v>
      </c>
      <c r="J35" s="82">
        <f>ROUND(((SUM(BE95:BE220))*I35),  2)</f>
        <v>0</v>
      </c>
      <c r="L35" s="31"/>
    </row>
    <row r="36" spans="2:12" s="1" customFormat="1" ht="14.45" customHeight="1">
      <c r="B36" s="31"/>
      <c r="E36" s="26" t="s">
        <v>43</v>
      </c>
      <c r="F36" s="82">
        <f>ROUND((SUM(BF95:BF220)),  2)</f>
        <v>0</v>
      </c>
      <c r="I36" s="92">
        <v>0.15</v>
      </c>
      <c r="J36" s="82">
        <f>ROUND(((SUM(BF95:BF220))*I36),  2)</f>
        <v>0</v>
      </c>
      <c r="L36" s="31"/>
    </row>
    <row r="37" spans="2:12" s="1" customFormat="1" ht="14.45" hidden="1" customHeight="1">
      <c r="B37" s="31"/>
      <c r="E37" s="26" t="s">
        <v>44</v>
      </c>
      <c r="F37" s="82">
        <f>ROUND((SUM(BG95:BG220)),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45</v>
      </c>
      <c r="F38" s="82">
        <f>ROUND((SUM(BH95:BH220)),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46</v>
      </c>
      <c r="F39" s="82">
        <f>ROUND((SUM(BI95:BI220)),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47</v>
      </c>
      <c r="E41" s="53"/>
      <c r="F41" s="53"/>
      <c r="G41" s="95" t="s">
        <v>48</v>
      </c>
      <c r="H41" s="96" t="s">
        <v>49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108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17</v>
      </c>
      <c r="L49" s="31"/>
    </row>
    <row r="50" spans="2:47" s="1" customFormat="1" ht="26.25" customHeight="1">
      <c r="B50" s="31"/>
      <c r="E50" s="306" t="str">
        <f>E7</f>
        <v>KoPÚ Chotčiny - krajinotvorná nádrž VN1, tůně I a II, revitalizace toku v k.ú.Chotčiny</v>
      </c>
      <c r="F50" s="307"/>
      <c r="G50" s="307"/>
      <c r="H50" s="307"/>
      <c r="L50" s="31"/>
    </row>
    <row r="51" spans="2:47" ht="12" customHeight="1">
      <c r="B51" s="19"/>
      <c r="C51" s="26" t="s">
        <v>106</v>
      </c>
      <c r="L51" s="19"/>
    </row>
    <row r="52" spans="2:47" s="1" customFormat="1" ht="16.5" customHeight="1">
      <c r="B52" s="31"/>
      <c r="E52" s="306" t="s">
        <v>161</v>
      </c>
      <c r="F52" s="305"/>
      <c r="G52" s="305"/>
      <c r="H52" s="305"/>
      <c r="L52" s="31"/>
    </row>
    <row r="53" spans="2:47" s="1" customFormat="1" ht="12" customHeight="1">
      <c r="B53" s="31"/>
      <c r="C53" s="26" t="s">
        <v>162</v>
      </c>
      <c r="L53" s="31"/>
    </row>
    <row r="54" spans="2:47" s="1" customFormat="1" ht="16.5" customHeight="1">
      <c r="B54" s="31"/>
      <c r="E54" s="296" t="str">
        <f>E11</f>
        <v>2 - základová výpust</v>
      </c>
      <c r="F54" s="305"/>
      <c r="G54" s="305"/>
      <c r="H54" s="305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22</v>
      </c>
      <c r="F56" s="24" t="str">
        <f>F14</f>
        <v>k.ú.Chotčiny</v>
      </c>
      <c r="I56" s="26" t="s">
        <v>24</v>
      </c>
      <c r="J56" s="48">
        <f>IF(J14="","",J14)</f>
        <v>44903</v>
      </c>
      <c r="L56" s="31"/>
    </row>
    <row r="57" spans="2:47" s="1" customFormat="1" ht="6.95" customHeight="1">
      <c r="B57" s="31"/>
      <c r="L57" s="31"/>
    </row>
    <row r="58" spans="2:47" s="1" customFormat="1" ht="40.15" customHeight="1">
      <c r="B58" s="31"/>
      <c r="C58" s="26" t="s">
        <v>25</v>
      </c>
      <c r="F58" s="24" t="str">
        <f>E17</f>
        <v xml:space="preserve"> </v>
      </c>
      <c r="I58" s="26" t="s">
        <v>31</v>
      </c>
      <c r="J58" s="29" t="str">
        <f>E23</f>
        <v>Natura Koncept s.r.o. ŘEŠENÍ VODY V KRAJINĚ</v>
      </c>
      <c r="L58" s="31"/>
    </row>
    <row r="59" spans="2:47" s="1" customFormat="1" ht="15.2" customHeight="1">
      <c r="B59" s="31"/>
      <c r="C59" s="26" t="s">
        <v>29</v>
      </c>
      <c r="F59" s="24" t="str">
        <f>IF(E20="","",E20)</f>
        <v>Vyplň údaj</v>
      </c>
      <c r="I59" s="26" t="s">
        <v>34</v>
      </c>
      <c r="J59" s="29" t="str">
        <f>E26</f>
        <v xml:space="preserve"> 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69</v>
      </c>
      <c r="J63" s="62">
        <f>J95</f>
        <v>0</v>
      </c>
      <c r="L63" s="31"/>
      <c r="AU63" s="16" t="s">
        <v>111</v>
      </c>
    </row>
    <row r="64" spans="2:47" s="8" customFormat="1" ht="24.95" customHeight="1">
      <c r="B64" s="102"/>
      <c r="D64" s="103" t="s">
        <v>112</v>
      </c>
      <c r="E64" s="104"/>
      <c r="F64" s="104"/>
      <c r="G64" s="104"/>
      <c r="H64" s="104"/>
      <c r="I64" s="104"/>
      <c r="J64" s="105">
        <f>J96</f>
        <v>0</v>
      </c>
      <c r="L64" s="102"/>
    </row>
    <row r="65" spans="2:12" s="9" customFormat="1" ht="19.899999999999999" customHeight="1">
      <c r="B65" s="106"/>
      <c r="D65" s="107" t="s">
        <v>113</v>
      </c>
      <c r="E65" s="108"/>
      <c r="F65" s="108"/>
      <c r="G65" s="108"/>
      <c r="H65" s="108"/>
      <c r="I65" s="108"/>
      <c r="J65" s="109">
        <f>J97</f>
        <v>0</v>
      </c>
      <c r="L65" s="106"/>
    </row>
    <row r="66" spans="2:12" s="9" customFormat="1" ht="19.899999999999999" customHeight="1">
      <c r="B66" s="106"/>
      <c r="D66" s="107" t="s">
        <v>164</v>
      </c>
      <c r="E66" s="108"/>
      <c r="F66" s="108"/>
      <c r="G66" s="108"/>
      <c r="H66" s="108"/>
      <c r="I66" s="108"/>
      <c r="J66" s="109">
        <f>J124</f>
        <v>0</v>
      </c>
      <c r="L66" s="106"/>
    </row>
    <row r="67" spans="2:12" s="9" customFormat="1" ht="19.899999999999999" customHeight="1">
      <c r="B67" s="106"/>
      <c r="D67" s="107" t="s">
        <v>165</v>
      </c>
      <c r="E67" s="108"/>
      <c r="F67" s="108"/>
      <c r="G67" s="108"/>
      <c r="H67" s="108"/>
      <c r="I67" s="108"/>
      <c r="J67" s="109">
        <f>J161</f>
        <v>0</v>
      </c>
      <c r="L67" s="106"/>
    </row>
    <row r="68" spans="2:12" s="9" customFormat="1" ht="19.899999999999999" customHeight="1">
      <c r="B68" s="106"/>
      <c r="D68" s="107" t="s">
        <v>299</v>
      </c>
      <c r="E68" s="108"/>
      <c r="F68" s="108"/>
      <c r="G68" s="108"/>
      <c r="H68" s="108"/>
      <c r="I68" s="108"/>
      <c r="J68" s="109">
        <f>J174</f>
        <v>0</v>
      </c>
      <c r="L68" s="106"/>
    </row>
    <row r="69" spans="2:12" s="9" customFormat="1" ht="19.899999999999999" customHeight="1">
      <c r="B69" s="106"/>
      <c r="D69" s="107" t="s">
        <v>300</v>
      </c>
      <c r="E69" s="108"/>
      <c r="F69" s="108"/>
      <c r="G69" s="108"/>
      <c r="H69" s="108"/>
      <c r="I69" s="108"/>
      <c r="J69" s="109">
        <f>J202</f>
        <v>0</v>
      </c>
      <c r="L69" s="106"/>
    </row>
    <row r="70" spans="2:12" s="9" customFormat="1" ht="19.899999999999999" customHeight="1">
      <c r="B70" s="106"/>
      <c r="D70" s="107" t="s">
        <v>166</v>
      </c>
      <c r="E70" s="108"/>
      <c r="F70" s="108"/>
      <c r="G70" s="108"/>
      <c r="H70" s="108"/>
      <c r="I70" s="108"/>
      <c r="J70" s="109">
        <f>J209</f>
        <v>0</v>
      </c>
      <c r="L70" s="106"/>
    </row>
    <row r="71" spans="2:12" s="8" customFormat="1" ht="24.95" customHeight="1">
      <c r="B71" s="102"/>
      <c r="D71" s="103" t="s">
        <v>301</v>
      </c>
      <c r="E71" s="104"/>
      <c r="F71" s="104"/>
      <c r="G71" s="104"/>
      <c r="H71" s="104"/>
      <c r="I71" s="104"/>
      <c r="J71" s="105">
        <f>J212</f>
        <v>0</v>
      </c>
      <c r="L71" s="102"/>
    </row>
    <row r="72" spans="2:12" s="9" customFormat="1" ht="19.899999999999999" customHeight="1">
      <c r="B72" s="106"/>
      <c r="D72" s="107" t="s">
        <v>302</v>
      </c>
      <c r="E72" s="108"/>
      <c r="F72" s="108"/>
      <c r="G72" s="108"/>
      <c r="H72" s="108"/>
      <c r="I72" s="108"/>
      <c r="J72" s="109">
        <f>J213</f>
        <v>0</v>
      </c>
      <c r="L72" s="106"/>
    </row>
    <row r="73" spans="2:12" s="9" customFormat="1" ht="19.899999999999999" customHeight="1">
      <c r="B73" s="106"/>
      <c r="D73" s="107" t="s">
        <v>303</v>
      </c>
      <c r="E73" s="108"/>
      <c r="F73" s="108"/>
      <c r="G73" s="108"/>
      <c r="H73" s="108"/>
      <c r="I73" s="108"/>
      <c r="J73" s="109">
        <f>J216</f>
        <v>0</v>
      </c>
      <c r="L73" s="106"/>
    </row>
    <row r="74" spans="2:12" s="1" customFormat="1" ht="21.75" customHeight="1">
      <c r="B74" s="31"/>
      <c r="L74" s="31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1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1"/>
    </row>
    <row r="80" spans="2:12" s="1" customFormat="1" ht="24.95" customHeight="1">
      <c r="B80" s="31"/>
      <c r="C80" s="20" t="s">
        <v>114</v>
      </c>
      <c r="L80" s="31"/>
    </row>
    <row r="81" spans="2:63" s="1" customFormat="1" ht="6.95" customHeight="1">
      <c r="B81" s="31"/>
      <c r="L81" s="31"/>
    </row>
    <row r="82" spans="2:63" s="1" customFormat="1" ht="12" customHeight="1">
      <c r="B82" s="31"/>
      <c r="C82" s="26" t="s">
        <v>17</v>
      </c>
      <c r="L82" s="31"/>
    </row>
    <row r="83" spans="2:63" s="1" customFormat="1" ht="26.25" customHeight="1">
      <c r="B83" s="31"/>
      <c r="E83" s="306" t="str">
        <f>E7</f>
        <v>KoPÚ Chotčiny - krajinotvorná nádrž VN1, tůně I a II, revitalizace toku v k.ú.Chotčiny</v>
      </c>
      <c r="F83" s="307"/>
      <c r="G83" s="307"/>
      <c r="H83" s="307"/>
      <c r="L83" s="31"/>
    </row>
    <row r="84" spans="2:63" ht="12" customHeight="1">
      <c r="B84" s="19"/>
      <c r="C84" s="26" t="s">
        <v>106</v>
      </c>
      <c r="L84" s="19"/>
    </row>
    <row r="85" spans="2:63" s="1" customFormat="1" ht="16.5" customHeight="1">
      <c r="B85" s="31"/>
      <c r="E85" s="306" t="s">
        <v>161</v>
      </c>
      <c r="F85" s="305"/>
      <c r="G85" s="305"/>
      <c r="H85" s="305"/>
      <c r="L85" s="31"/>
    </row>
    <row r="86" spans="2:63" s="1" customFormat="1" ht="12" customHeight="1">
      <c r="B86" s="31"/>
      <c r="C86" s="26" t="s">
        <v>162</v>
      </c>
      <c r="L86" s="31"/>
    </row>
    <row r="87" spans="2:63" s="1" customFormat="1" ht="16.5" customHeight="1">
      <c r="B87" s="31"/>
      <c r="E87" s="296" t="str">
        <f>E11</f>
        <v>2 - základová výpust</v>
      </c>
      <c r="F87" s="305"/>
      <c r="G87" s="305"/>
      <c r="H87" s="305"/>
      <c r="L87" s="31"/>
    </row>
    <row r="88" spans="2:63" s="1" customFormat="1" ht="6.95" customHeight="1">
      <c r="B88" s="31"/>
      <c r="L88" s="31"/>
    </row>
    <row r="89" spans="2:63" s="1" customFormat="1" ht="12" customHeight="1">
      <c r="B89" s="31"/>
      <c r="C89" s="26" t="s">
        <v>22</v>
      </c>
      <c r="F89" s="24" t="str">
        <f>F14</f>
        <v>k.ú.Chotčiny</v>
      </c>
      <c r="I89" s="26" t="s">
        <v>24</v>
      </c>
      <c r="J89" s="48">
        <f>IF(J14="","",J14)</f>
        <v>44903</v>
      </c>
      <c r="L89" s="31"/>
    </row>
    <row r="90" spans="2:63" s="1" customFormat="1" ht="6.95" customHeight="1">
      <c r="B90" s="31"/>
      <c r="L90" s="31"/>
    </row>
    <row r="91" spans="2:63" s="1" customFormat="1" ht="40.15" customHeight="1">
      <c r="B91" s="31"/>
      <c r="C91" s="26" t="s">
        <v>25</v>
      </c>
      <c r="F91" s="24" t="str">
        <f>E17</f>
        <v xml:space="preserve"> </v>
      </c>
      <c r="I91" s="26" t="s">
        <v>31</v>
      </c>
      <c r="J91" s="29" t="str">
        <f>E23</f>
        <v>Natura Koncept s.r.o. ŘEŠENÍ VODY V KRAJINĚ</v>
      </c>
      <c r="L91" s="31"/>
    </row>
    <row r="92" spans="2:63" s="1" customFormat="1" ht="15.2" customHeight="1">
      <c r="B92" s="31"/>
      <c r="C92" s="26" t="s">
        <v>29</v>
      </c>
      <c r="F92" s="24" t="str">
        <f>IF(E20="","",E20)</f>
        <v>Vyplň údaj</v>
      </c>
      <c r="I92" s="26" t="s">
        <v>34</v>
      </c>
      <c r="J92" s="29" t="str">
        <f>E26</f>
        <v xml:space="preserve"> </v>
      </c>
      <c r="L92" s="31"/>
    </row>
    <row r="93" spans="2:63" s="1" customFormat="1" ht="10.35" customHeight="1">
      <c r="B93" s="31"/>
      <c r="L93" s="31"/>
    </row>
    <row r="94" spans="2:63" s="10" customFormat="1" ht="29.25" customHeight="1">
      <c r="B94" s="110"/>
      <c r="C94" s="111" t="s">
        <v>115</v>
      </c>
      <c r="D94" s="112" t="s">
        <v>56</v>
      </c>
      <c r="E94" s="112" t="s">
        <v>52</v>
      </c>
      <c r="F94" s="112" t="s">
        <v>53</v>
      </c>
      <c r="G94" s="112" t="s">
        <v>116</v>
      </c>
      <c r="H94" s="112" t="s">
        <v>117</v>
      </c>
      <c r="I94" s="112" t="s">
        <v>118</v>
      </c>
      <c r="J94" s="112" t="s">
        <v>110</v>
      </c>
      <c r="K94" s="113" t="s">
        <v>119</v>
      </c>
      <c r="L94" s="110"/>
      <c r="M94" s="55" t="s">
        <v>3</v>
      </c>
      <c r="N94" s="56" t="s">
        <v>41</v>
      </c>
      <c r="O94" s="56" t="s">
        <v>120</v>
      </c>
      <c r="P94" s="56" t="s">
        <v>121</v>
      </c>
      <c r="Q94" s="56" t="s">
        <v>122</v>
      </c>
      <c r="R94" s="56" t="s">
        <v>123</v>
      </c>
      <c r="S94" s="56" t="s">
        <v>124</v>
      </c>
      <c r="T94" s="57" t="s">
        <v>125</v>
      </c>
    </row>
    <row r="95" spans="2:63" s="1" customFormat="1" ht="22.9" customHeight="1">
      <c r="B95" s="31"/>
      <c r="C95" s="60" t="s">
        <v>126</v>
      </c>
      <c r="J95" s="114">
        <f>BK95</f>
        <v>0</v>
      </c>
      <c r="L95" s="31"/>
      <c r="M95" s="58"/>
      <c r="N95" s="49"/>
      <c r="O95" s="49"/>
      <c r="P95" s="115">
        <f>P96+P212</f>
        <v>0</v>
      </c>
      <c r="Q95" s="49"/>
      <c r="R95" s="115">
        <f>R96+R212</f>
        <v>15.91268762</v>
      </c>
      <c r="S95" s="49"/>
      <c r="T95" s="116">
        <f>T96+T212</f>
        <v>0</v>
      </c>
      <c r="AT95" s="16" t="s">
        <v>70</v>
      </c>
      <c r="AU95" s="16" t="s">
        <v>111</v>
      </c>
      <c r="BK95" s="117">
        <f>BK96+BK212</f>
        <v>0</v>
      </c>
    </row>
    <row r="96" spans="2:63" s="11" customFormat="1" ht="25.9" customHeight="1">
      <c r="B96" s="118"/>
      <c r="D96" s="119" t="s">
        <v>70</v>
      </c>
      <c r="E96" s="120" t="s">
        <v>127</v>
      </c>
      <c r="F96" s="120" t="s">
        <v>128</v>
      </c>
      <c r="I96" s="121"/>
      <c r="J96" s="122">
        <f>BK96</f>
        <v>0</v>
      </c>
      <c r="L96" s="118"/>
      <c r="M96" s="123"/>
      <c r="P96" s="124">
        <f>P97+P124+P161+P174+P202+P209</f>
        <v>0</v>
      </c>
      <c r="R96" s="124">
        <f>R97+R124+R161+R174+R202+R209</f>
        <v>15.91268762</v>
      </c>
      <c r="T96" s="125">
        <f>T97+T124+T161+T174+T202+T209</f>
        <v>0</v>
      </c>
      <c r="AR96" s="119" t="s">
        <v>79</v>
      </c>
      <c r="AT96" s="126" t="s">
        <v>70</v>
      </c>
      <c r="AU96" s="126" t="s">
        <v>71</v>
      </c>
      <c r="AY96" s="119" t="s">
        <v>129</v>
      </c>
      <c r="BK96" s="127">
        <f>BK97+BK124+BK161+BK174+BK202+BK209</f>
        <v>0</v>
      </c>
    </row>
    <row r="97" spans="2:65" s="11" customFormat="1" ht="22.9" customHeight="1">
      <c r="B97" s="118"/>
      <c r="D97" s="119" t="s">
        <v>70</v>
      </c>
      <c r="E97" s="128" t="s">
        <v>79</v>
      </c>
      <c r="F97" s="128" t="s">
        <v>130</v>
      </c>
      <c r="I97" s="121"/>
      <c r="J97" s="129">
        <f>BK97</f>
        <v>0</v>
      </c>
      <c r="L97" s="118"/>
      <c r="M97" s="123"/>
      <c r="P97" s="124">
        <f>SUM(P98:P123)</f>
        <v>0</v>
      </c>
      <c r="R97" s="124">
        <f>SUM(R98:R123)</f>
        <v>4.7020000000000005E-3</v>
      </c>
      <c r="T97" s="125">
        <f>SUM(T98:T123)</f>
        <v>0</v>
      </c>
      <c r="AR97" s="119" t="s">
        <v>79</v>
      </c>
      <c r="AT97" s="126" t="s">
        <v>70</v>
      </c>
      <c r="AU97" s="126" t="s">
        <v>79</v>
      </c>
      <c r="AY97" s="119" t="s">
        <v>129</v>
      </c>
      <c r="BK97" s="127">
        <f>SUM(BK98:BK123)</f>
        <v>0</v>
      </c>
    </row>
    <row r="98" spans="2:65" s="1" customFormat="1" ht="24.2" customHeight="1">
      <c r="B98" s="130"/>
      <c r="C98" s="131" t="s">
        <v>79</v>
      </c>
      <c r="D98" s="131" t="s">
        <v>131</v>
      </c>
      <c r="E98" s="132" t="s">
        <v>304</v>
      </c>
      <c r="F98" s="133" t="s">
        <v>305</v>
      </c>
      <c r="G98" s="134" t="s">
        <v>306</v>
      </c>
      <c r="H98" s="135">
        <v>80</v>
      </c>
      <c r="I98" s="136"/>
      <c r="J98" s="137">
        <f>ROUND(I98*H98,2)</f>
        <v>0</v>
      </c>
      <c r="K98" s="133" t="s">
        <v>135</v>
      </c>
      <c r="L98" s="31"/>
      <c r="M98" s="138" t="s">
        <v>3</v>
      </c>
      <c r="N98" s="139" t="s">
        <v>42</v>
      </c>
      <c r="P98" s="140">
        <f>O98*H98</f>
        <v>0</v>
      </c>
      <c r="Q98" s="140">
        <v>3.0000000000000001E-5</v>
      </c>
      <c r="R98" s="140">
        <f>Q98*H98</f>
        <v>2.4000000000000002E-3</v>
      </c>
      <c r="S98" s="140">
        <v>0</v>
      </c>
      <c r="T98" s="141">
        <f>S98*H98</f>
        <v>0</v>
      </c>
      <c r="AR98" s="142" t="s">
        <v>93</v>
      </c>
      <c r="AT98" s="142" t="s">
        <v>131</v>
      </c>
      <c r="AU98" s="142" t="s">
        <v>81</v>
      </c>
      <c r="AY98" s="16" t="s">
        <v>129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6" t="s">
        <v>79</v>
      </c>
      <c r="BK98" s="143">
        <f>ROUND(I98*H98,2)</f>
        <v>0</v>
      </c>
      <c r="BL98" s="16" t="s">
        <v>93</v>
      </c>
      <c r="BM98" s="142" t="s">
        <v>307</v>
      </c>
    </row>
    <row r="99" spans="2:65" s="1" customFormat="1">
      <c r="B99" s="31"/>
      <c r="D99" s="144" t="s">
        <v>137</v>
      </c>
      <c r="F99" s="145" t="s">
        <v>308</v>
      </c>
      <c r="I99" s="146"/>
      <c r="L99" s="31"/>
      <c r="M99" s="147"/>
      <c r="T99" s="52"/>
      <c r="AT99" s="16" t="s">
        <v>137</v>
      </c>
      <c r="AU99" s="16" t="s">
        <v>81</v>
      </c>
    </row>
    <row r="100" spans="2:65" s="12" customFormat="1">
      <c r="B100" s="148"/>
      <c r="D100" s="149" t="s">
        <v>144</v>
      </c>
      <c r="E100" s="150" t="s">
        <v>3</v>
      </c>
      <c r="F100" s="151" t="s">
        <v>309</v>
      </c>
      <c r="H100" s="152">
        <v>80</v>
      </c>
      <c r="I100" s="153"/>
      <c r="L100" s="148"/>
      <c r="M100" s="154"/>
      <c r="T100" s="155"/>
      <c r="AT100" s="150" t="s">
        <v>144</v>
      </c>
      <c r="AU100" s="150" t="s">
        <v>81</v>
      </c>
      <c r="AV100" s="12" t="s">
        <v>81</v>
      </c>
      <c r="AW100" s="12" t="s">
        <v>33</v>
      </c>
      <c r="AX100" s="12" t="s">
        <v>79</v>
      </c>
      <c r="AY100" s="150" t="s">
        <v>129</v>
      </c>
    </row>
    <row r="101" spans="2:65" s="1" customFormat="1" ht="24.2" customHeight="1">
      <c r="B101" s="130"/>
      <c r="C101" s="131" t="s">
        <v>81</v>
      </c>
      <c r="D101" s="131" t="s">
        <v>131</v>
      </c>
      <c r="E101" s="132" t="s">
        <v>310</v>
      </c>
      <c r="F101" s="133" t="s">
        <v>311</v>
      </c>
      <c r="G101" s="134" t="s">
        <v>134</v>
      </c>
      <c r="H101" s="135">
        <v>115.08</v>
      </c>
      <c r="I101" s="136"/>
      <c r="J101" s="137">
        <f>ROUND(I101*H101,2)</f>
        <v>0</v>
      </c>
      <c r="K101" s="133" t="s">
        <v>135</v>
      </c>
      <c r="L101" s="31"/>
      <c r="M101" s="138" t="s">
        <v>3</v>
      </c>
      <c r="N101" s="139" t="s">
        <v>42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93</v>
      </c>
      <c r="AT101" s="142" t="s">
        <v>131</v>
      </c>
      <c r="AU101" s="142" t="s">
        <v>81</v>
      </c>
      <c r="AY101" s="16" t="s">
        <v>129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6" t="s">
        <v>79</v>
      </c>
      <c r="BK101" s="143">
        <f>ROUND(I101*H101,2)</f>
        <v>0</v>
      </c>
      <c r="BL101" s="16" t="s">
        <v>93</v>
      </c>
      <c r="BM101" s="142" t="s">
        <v>312</v>
      </c>
    </row>
    <row r="102" spans="2:65" s="1" customFormat="1">
      <c r="B102" s="31"/>
      <c r="D102" s="144" t="s">
        <v>137</v>
      </c>
      <c r="F102" s="145" t="s">
        <v>313</v>
      </c>
      <c r="I102" s="146"/>
      <c r="L102" s="31"/>
      <c r="M102" s="147"/>
      <c r="T102" s="52"/>
      <c r="AT102" s="16" t="s">
        <v>137</v>
      </c>
      <c r="AU102" s="16" t="s">
        <v>81</v>
      </c>
    </row>
    <row r="103" spans="2:65" s="12" customFormat="1">
      <c r="B103" s="148"/>
      <c r="D103" s="149" t="s">
        <v>144</v>
      </c>
      <c r="E103" s="150" t="s">
        <v>3</v>
      </c>
      <c r="F103" s="151" t="s">
        <v>314</v>
      </c>
      <c r="H103" s="152">
        <v>115.08</v>
      </c>
      <c r="I103" s="153"/>
      <c r="L103" s="148"/>
      <c r="M103" s="154"/>
      <c r="T103" s="155"/>
      <c r="AT103" s="150" t="s">
        <v>144</v>
      </c>
      <c r="AU103" s="150" t="s">
        <v>81</v>
      </c>
      <c r="AV103" s="12" t="s">
        <v>81</v>
      </c>
      <c r="AW103" s="12" t="s">
        <v>33</v>
      </c>
      <c r="AX103" s="12" t="s">
        <v>79</v>
      </c>
      <c r="AY103" s="150" t="s">
        <v>129</v>
      </c>
    </row>
    <row r="104" spans="2:65" s="1" customFormat="1" ht="44.25" customHeight="1">
      <c r="B104" s="130"/>
      <c r="C104" s="131" t="s">
        <v>90</v>
      </c>
      <c r="D104" s="131" t="s">
        <v>131</v>
      </c>
      <c r="E104" s="132" t="s">
        <v>315</v>
      </c>
      <c r="F104" s="133" t="s">
        <v>316</v>
      </c>
      <c r="G104" s="134" t="s">
        <v>141</v>
      </c>
      <c r="H104" s="135">
        <v>1.5</v>
      </c>
      <c r="I104" s="136"/>
      <c r="J104" s="137">
        <f>ROUND(I104*H104,2)</f>
        <v>0</v>
      </c>
      <c r="K104" s="133" t="s">
        <v>135</v>
      </c>
      <c r="L104" s="31"/>
      <c r="M104" s="138" t="s">
        <v>3</v>
      </c>
      <c r="N104" s="139" t="s">
        <v>42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93</v>
      </c>
      <c r="AT104" s="142" t="s">
        <v>131</v>
      </c>
      <c r="AU104" s="142" t="s">
        <v>81</v>
      </c>
      <c r="AY104" s="16" t="s">
        <v>129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6" t="s">
        <v>79</v>
      </c>
      <c r="BK104" s="143">
        <f>ROUND(I104*H104,2)</f>
        <v>0</v>
      </c>
      <c r="BL104" s="16" t="s">
        <v>93</v>
      </c>
      <c r="BM104" s="142" t="s">
        <v>317</v>
      </c>
    </row>
    <row r="105" spans="2:65" s="1" customFormat="1">
      <c r="B105" s="31"/>
      <c r="D105" s="144" t="s">
        <v>137</v>
      </c>
      <c r="F105" s="145" t="s">
        <v>318</v>
      </c>
      <c r="I105" s="146"/>
      <c r="L105" s="31"/>
      <c r="M105" s="147"/>
      <c r="T105" s="52"/>
      <c r="AT105" s="16" t="s">
        <v>137</v>
      </c>
      <c r="AU105" s="16" t="s">
        <v>81</v>
      </c>
    </row>
    <row r="106" spans="2:65" s="12" customFormat="1">
      <c r="B106" s="148"/>
      <c r="D106" s="149" t="s">
        <v>144</v>
      </c>
      <c r="E106" s="150" t="s">
        <v>3</v>
      </c>
      <c r="F106" s="151" t="s">
        <v>319</v>
      </c>
      <c r="H106" s="152">
        <v>1.5</v>
      </c>
      <c r="I106" s="153"/>
      <c r="L106" s="148"/>
      <c r="M106" s="154"/>
      <c r="T106" s="155"/>
      <c r="AT106" s="150" t="s">
        <v>144</v>
      </c>
      <c r="AU106" s="150" t="s">
        <v>81</v>
      </c>
      <c r="AV106" s="12" t="s">
        <v>81</v>
      </c>
      <c r="AW106" s="12" t="s">
        <v>33</v>
      </c>
      <c r="AX106" s="12" t="s">
        <v>79</v>
      </c>
      <c r="AY106" s="150" t="s">
        <v>129</v>
      </c>
    </row>
    <row r="107" spans="2:65" s="1" customFormat="1" ht="49.15" customHeight="1">
      <c r="B107" s="130"/>
      <c r="C107" s="131" t="s">
        <v>93</v>
      </c>
      <c r="D107" s="131" t="s">
        <v>131</v>
      </c>
      <c r="E107" s="132" t="s">
        <v>320</v>
      </c>
      <c r="F107" s="133" t="s">
        <v>321</v>
      </c>
      <c r="G107" s="134" t="s">
        <v>141</v>
      </c>
      <c r="H107" s="135">
        <v>214.8</v>
      </c>
      <c r="I107" s="136"/>
      <c r="J107" s="137">
        <f>ROUND(I107*H107,2)</f>
        <v>0</v>
      </c>
      <c r="K107" s="133" t="s">
        <v>135</v>
      </c>
      <c r="L107" s="31"/>
      <c r="M107" s="138" t="s">
        <v>3</v>
      </c>
      <c r="N107" s="139" t="s">
        <v>42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93</v>
      </c>
      <c r="AT107" s="142" t="s">
        <v>131</v>
      </c>
      <c r="AU107" s="142" t="s">
        <v>81</v>
      </c>
      <c r="AY107" s="16" t="s">
        <v>129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6" t="s">
        <v>79</v>
      </c>
      <c r="BK107" s="143">
        <f>ROUND(I107*H107,2)</f>
        <v>0</v>
      </c>
      <c r="BL107" s="16" t="s">
        <v>93</v>
      </c>
      <c r="BM107" s="142" t="s">
        <v>322</v>
      </c>
    </row>
    <row r="108" spans="2:65" s="1" customFormat="1">
      <c r="B108" s="31"/>
      <c r="D108" s="144" t="s">
        <v>137</v>
      </c>
      <c r="F108" s="145" t="s">
        <v>323</v>
      </c>
      <c r="I108" s="146"/>
      <c r="L108" s="31"/>
      <c r="M108" s="147"/>
      <c r="T108" s="52"/>
      <c r="AT108" s="16" t="s">
        <v>137</v>
      </c>
      <c r="AU108" s="16" t="s">
        <v>81</v>
      </c>
    </row>
    <row r="109" spans="2:65" s="12" customFormat="1">
      <c r="B109" s="148"/>
      <c r="D109" s="149" t="s">
        <v>144</v>
      </c>
      <c r="E109" s="150" t="s">
        <v>3</v>
      </c>
      <c r="F109" s="151" t="s">
        <v>324</v>
      </c>
      <c r="H109" s="152">
        <v>214.8</v>
      </c>
      <c r="I109" s="153"/>
      <c r="L109" s="148"/>
      <c r="M109" s="154"/>
      <c r="T109" s="155"/>
      <c r="AT109" s="150" t="s">
        <v>144</v>
      </c>
      <c r="AU109" s="150" t="s">
        <v>81</v>
      </c>
      <c r="AV109" s="12" t="s">
        <v>81</v>
      </c>
      <c r="AW109" s="12" t="s">
        <v>33</v>
      </c>
      <c r="AX109" s="12" t="s">
        <v>79</v>
      </c>
      <c r="AY109" s="150" t="s">
        <v>129</v>
      </c>
    </row>
    <row r="110" spans="2:65" s="1" customFormat="1" ht="24.2" customHeight="1">
      <c r="B110" s="130"/>
      <c r="C110" s="131" t="s">
        <v>156</v>
      </c>
      <c r="D110" s="131" t="s">
        <v>131</v>
      </c>
      <c r="E110" s="132" t="s">
        <v>325</v>
      </c>
      <c r="F110" s="133" t="s">
        <v>326</v>
      </c>
      <c r="G110" s="134" t="s">
        <v>141</v>
      </c>
      <c r="H110" s="135">
        <v>5</v>
      </c>
      <c r="I110" s="136"/>
      <c r="J110" s="137">
        <f>ROUND(I110*H110,2)</f>
        <v>0</v>
      </c>
      <c r="K110" s="133" t="s">
        <v>135</v>
      </c>
      <c r="L110" s="31"/>
      <c r="M110" s="138" t="s">
        <v>3</v>
      </c>
      <c r="N110" s="139" t="s">
        <v>42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93</v>
      </c>
      <c r="AT110" s="142" t="s">
        <v>131</v>
      </c>
      <c r="AU110" s="142" t="s">
        <v>81</v>
      </c>
      <c r="AY110" s="16" t="s">
        <v>129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6" t="s">
        <v>79</v>
      </c>
      <c r="BK110" s="143">
        <f>ROUND(I110*H110,2)</f>
        <v>0</v>
      </c>
      <c r="BL110" s="16" t="s">
        <v>93</v>
      </c>
      <c r="BM110" s="142" t="s">
        <v>327</v>
      </c>
    </row>
    <row r="111" spans="2:65" s="1" customFormat="1">
      <c r="B111" s="31"/>
      <c r="D111" s="144" t="s">
        <v>137</v>
      </c>
      <c r="F111" s="145" t="s">
        <v>328</v>
      </c>
      <c r="I111" s="146"/>
      <c r="L111" s="31"/>
      <c r="M111" s="147"/>
      <c r="T111" s="52"/>
      <c r="AT111" s="16" t="s">
        <v>137</v>
      </c>
      <c r="AU111" s="16" t="s">
        <v>81</v>
      </c>
    </row>
    <row r="112" spans="2:65" s="12" customFormat="1">
      <c r="B112" s="148"/>
      <c r="D112" s="149" t="s">
        <v>144</v>
      </c>
      <c r="E112" s="150" t="s">
        <v>3</v>
      </c>
      <c r="F112" s="151" t="s">
        <v>329</v>
      </c>
      <c r="H112" s="152">
        <v>5</v>
      </c>
      <c r="I112" s="153"/>
      <c r="L112" s="148"/>
      <c r="M112" s="154"/>
      <c r="T112" s="155"/>
      <c r="AT112" s="150" t="s">
        <v>144</v>
      </c>
      <c r="AU112" s="150" t="s">
        <v>81</v>
      </c>
      <c r="AV112" s="12" t="s">
        <v>81</v>
      </c>
      <c r="AW112" s="12" t="s">
        <v>33</v>
      </c>
      <c r="AX112" s="12" t="s">
        <v>79</v>
      </c>
      <c r="AY112" s="150" t="s">
        <v>129</v>
      </c>
    </row>
    <row r="113" spans="2:65" s="1" customFormat="1" ht="62.65" customHeight="1">
      <c r="B113" s="130"/>
      <c r="C113" s="131" t="s">
        <v>188</v>
      </c>
      <c r="D113" s="131" t="s">
        <v>131</v>
      </c>
      <c r="E113" s="132" t="s">
        <v>183</v>
      </c>
      <c r="F113" s="133" t="s">
        <v>184</v>
      </c>
      <c r="G113" s="134" t="s">
        <v>141</v>
      </c>
      <c r="H113" s="135">
        <v>221.3</v>
      </c>
      <c r="I113" s="136"/>
      <c r="J113" s="137">
        <f>ROUND(I113*H113,2)</f>
        <v>0</v>
      </c>
      <c r="K113" s="133" t="s">
        <v>135</v>
      </c>
      <c r="L113" s="31"/>
      <c r="M113" s="138" t="s">
        <v>3</v>
      </c>
      <c r="N113" s="139" t="s">
        <v>42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93</v>
      </c>
      <c r="AT113" s="142" t="s">
        <v>131</v>
      </c>
      <c r="AU113" s="142" t="s">
        <v>81</v>
      </c>
      <c r="AY113" s="16" t="s">
        <v>129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6" t="s">
        <v>79</v>
      </c>
      <c r="BK113" s="143">
        <f>ROUND(I113*H113,2)</f>
        <v>0</v>
      </c>
      <c r="BL113" s="16" t="s">
        <v>93</v>
      </c>
      <c r="BM113" s="142" t="s">
        <v>330</v>
      </c>
    </row>
    <row r="114" spans="2:65" s="1" customFormat="1">
      <c r="B114" s="31"/>
      <c r="D114" s="144" t="s">
        <v>137</v>
      </c>
      <c r="F114" s="145" t="s">
        <v>186</v>
      </c>
      <c r="I114" s="146"/>
      <c r="L114" s="31"/>
      <c r="M114" s="147"/>
      <c r="T114" s="52"/>
      <c r="AT114" s="16" t="s">
        <v>137</v>
      </c>
      <c r="AU114" s="16" t="s">
        <v>81</v>
      </c>
    </row>
    <row r="115" spans="2:65" s="12" customFormat="1">
      <c r="B115" s="148"/>
      <c r="D115" s="149" t="s">
        <v>144</v>
      </c>
      <c r="E115" s="150" t="s">
        <v>3</v>
      </c>
      <c r="F115" s="151" t="s">
        <v>331</v>
      </c>
      <c r="H115" s="152">
        <v>221.3</v>
      </c>
      <c r="I115" s="153"/>
      <c r="L115" s="148"/>
      <c r="M115" s="154"/>
      <c r="T115" s="155"/>
      <c r="AT115" s="150" t="s">
        <v>144</v>
      </c>
      <c r="AU115" s="150" t="s">
        <v>81</v>
      </c>
      <c r="AV115" s="12" t="s">
        <v>81</v>
      </c>
      <c r="AW115" s="12" t="s">
        <v>33</v>
      </c>
      <c r="AX115" s="12" t="s">
        <v>79</v>
      </c>
      <c r="AY115" s="150" t="s">
        <v>129</v>
      </c>
    </row>
    <row r="116" spans="2:65" s="1" customFormat="1" ht="37.9" customHeight="1">
      <c r="B116" s="130"/>
      <c r="C116" s="131" t="s">
        <v>193</v>
      </c>
      <c r="D116" s="131" t="s">
        <v>131</v>
      </c>
      <c r="E116" s="132" t="s">
        <v>332</v>
      </c>
      <c r="F116" s="133" t="s">
        <v>333</v>
      </c>
      <c r="G116" s="134" t="s">
        <v>134</v>
      </c>
      <c r="H116" s="135">
        <v>115.08</v>
      </c>
      <c r="I116" s="136"/>
      <c r="J116" s="137">
        <f>ROUND(I116*H116,2)</f>
        <v>0</v>
      </c>
      <c r="K116" s="133" t="s">
        <v>135</v>
      </c>
      <c r="L116" s="31"/>
      <c r="M116" s="138" t="s">
        <v>3</v>
      </c>
      <c r="N116" s="139" t="s">
        <v>42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93</v>
      </c>
      <c r="AT116" s="142" t="s">
        <v>131</v>
      </c>
      <c r="AU116" s="142" t="s">
        <v>81</v>
      </c>
      <c r="AY116" s="16" t="s">
        <v>129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6" t="s">
        <v>79</v>
      </c>
      <c r="BK116" s="143">
        <f>ROUND(I116*H116,2)</f>
        <v>0</v>
      </c>
      <c r="BL116" s="16" t="s">
        <v>93</v>
      </c>
      <c r="BM116" s="142" t="s">
        <v>334</v>
      </c>
    </row>
    <row r="117" spans="2:65" s="1" customFormat="1">
      <c r="B117" s="31"/>
      <c r="D117" s="144" t="s">
        <v>137</v>
      </c>
      <c r="F117" s="145" t="s">
        <v>335</v>
      </c>
      <c r="I117" s="146"/>
      <c r="L117" s="31"/>
      <c r="M117" s="147"/>
      <c r="T117" s="52"/>
      <c r="AT117" s="16" t="s">
        <v>137</v>
      </c>
      <c r="AU117" s="16" t="s">
        <v>81</v>
      </c>
    </row>
    <row r="118" spans="2:65" s="12" customFormat="1">
      <c r="B118" s="148"/>
      <c r="D118" s="149" t="s">
        <v>144</v>
      </c>
      <c r="E118" s="150" t="s">
        <v>3</v>
      </c>
      <c r="F118" s="151" t="s">
        <v>314</v>
      </c>
      <c r="H118" s="152">
        <v>115.08</v>
      </c>
      <c r="I118" s="153"/>
      <c r="L118" s="148"/>
      <c r="M118" s="154"/>
      <c r="T118" s="155"/>
      <c r="AT118" s="150" t="s">
        <v>144</v>
      </c>
      <c r="AU118" s="150" t="s">
        <v>81</v>
      </c>
      <c r="AV118" s="12" t="s">
        <v>81</v>
      </c>
      <c r="AW118" s="12" t="s">
        <v>33</v>
      </c>
      <c r="AX118" s="12" t="s">
        <v>79</v>
      </c>
      <c r="AY118" s="150" t="s">
        <v>129</v>
      </c>
    </row>
    <row r="119" spans="2:65" s="1" customFormat="1" ht="37.9" customHeight="1">
      <c r="B119" s="130"/>
      <c r="C119" s="131" t="s">
        <v>199</v>
      </c>
      <c r="D119" s="131" t="s">
        <v>131</v>
      </c>
      <c r="E119" s="132" t="s">
        <v>200</v>
      </c>
      <c r="F119" s="133" t="s">
        <v>201</v>
      </c>
      <c r="G119" s="134" t="s">
        <v>134</v>
      </c>
      <c r="H119" s="135">
        <v>115.08</v>
      </c>
      <c r="I119" s="136"/>
      <c r="J119" s="137">
        <f>ROUND(I119*H119,2)</f>
        <v>0</v>
      </c>
      <c r="K119" s="133" t="s">
        <v>135</v>
      </c>
      <c r="L119" s="31"/>
      <c r="M119" s="138" t="s">
        <v>3</v>
      </c>
      <c r="N119" s="139" t="s">
        <v>42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93</v>
      </c>
      <c r="AT119" s="142" t="s">
        <v>131</v>
      </c>
      <c r="AU119" s="142" t="s">
        <v>81</v>
      </c>
      <c r="AY119" s="16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6" t="s">
        <v>79</v>
      </c>
      <c r="BK119" s="143">
        <f>ROUND(I119*H119,2)</f>
        <v>0</v>
      </c>
      <c r="BL119" s="16" t="s">
        <v>93</v>
      </c>
      <c r="BM119" s="142" t="s">
        <v>336</v>
      </c>
    </row>
    <row r="120" spans="2:65" s="1" customFormat="1">
      <c r="B120" s="31"/>
      <c r="D120" s="144" t="s">
        <v>137</v>
      </c>
      <c r="F120" s="145" t="s">
        <v>203</v>
      </c>
      <c r="I120" s="146"/>
      <c r="L120" s="31"/>
      <c r="M120" s="147"/>
      <c r="T120" s="52"/>
      <c r="AT120" s="16" t="s">
        <v>137</v>
      </c>
      <c r="AU120" s="16" t="s">
        <v>81</v>
      </c>
    </row>
    <row r="121" spans="2:65" s="12" customFormat="1">
      <c r="B121" s="148"/>
      <c r="D121" s="149" t="s">
        <v>144</v>
      </c>
      <c r="E121" s="150" t="s">
        <v>3</v>
      </c>
      <c r="F121" s="151" t="s">
        <v>314</v>
      </c>
      <c r="H121" s="152">
        <v>115.08</v>
      </c>
      <c r="I121" s="153"/>
      <c r="L121" s="148"/>
      <c r="M121" s="154"/>
      <c r="T121" s="155"/>
      <c r="AT121" s="150" t="s">
        <v>144</v>
      </c>
      <c r="AU121" s="150" t="s">
        <v>81</v>
      </c>
      <c r="AV121" s="12" t="s">
        <v>81</v>
      </c>
      <c r="AW121" s="12" t="s">
        <v>33</v>
      </c>
      <c r="AX121" s="12" t="s">
        <v>79</v>
      </c>
      <c r="AY121" s="150" t="s">
        <v>129</v>
      </c>
    </row>
    <row r="122" spans="2:65" s="1" customFormat="1" ht="16.5" customHeight="1">
      <c r="B122" s="130"/>
      <c r="C122" s="168" t="s">
        <v>204</v>
      </c>
      <c r="D122" s="168" t="s">
        <v>205</v>
      </c>
      <c r="E122" s="169" t="s">
        <v>206</v>
      </c>
      <c r="F122" s="170" t="s">
        <v>207</v>
      </c>
      <c r="G122" s="171" t="s">
        <v>208</v>
      </c>
      <c r="H122" s="172">
        <v>2.302</v>
      </c>
      <c r="I122" s="173"/>
      <c r="J122" s="174">
        <f>ROUND(I122*H122,2)</f>
        <v>0</v>
      </c>
      <c r="K122" s="170" t="s">
        <v>135</v>
      </c>
      <c r="L122" s="175"/>
      <c r="M122" s="176" t="s">
        <v>3</v>
      </c>
      <c r="N122" s="177" t="s">
        <v>42</v>
      </c>
      <c r="P122" s="140">
        <f>O122*H122</f>
        <v>0</v>
      </c>
      <c r="Q122" s="140">
        <v>1E-3</v>
      </c>
      <c r="R122" s="140">
        <f>Q122*H122</f>
        <v>2.3020000000000002E-3</v>
      </c>
      <c r="S122" s="140">
        <v>0</v>
      </c>
      <c r="T122" s="141">
        <f>S122*H122</f>
        <v>0</v>
      </c>
      <c r="AR122" s="142" t="s">
        <v>199</v>
      </c>
      <c r="AT122" s="142" t="s">
        <v>205</v>
      </c>
      <c r="AU122" s="142" t="s">
        <v>81</v>
      </c>
      <c r="AY122" s="16" t="s">
        <v>129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79</v>
      </c>
      <c r="BK122" s="143">
        <f>ROUND(I122*H122,2)</f>
        <v>0</v>
      </c>
      <c r="BL122" s="16" t="s">
        <v>93</v>
      </c>
      <c r="BM122" s="142" t="s">
        <v>337</v>
      </c>
    </row>
    <row r="123" spans="2:65" s="12" customFormat="1">
      <c r="B123" s="148"/>
      <c r="D123" s="149" t="s">
        <v>144</v>
      </c>
      <c r="F123" s="151" t="s">
        <v>338</v>
      </c>
      <c r="H123" s="152">
        <v>2.302</v>
      </c>
      <c r="I123" s="153"/>
      <c r="L123" s="148"/>
      <c r="M123" s="154"/>
      <c r="T123" s="155"/>
      <c r="AT123" s="150" t="s">
        <v>144</v>
      </c>
      <c r="AU123" s="150" t="s">
        <v>81</v>
      </c>
      <c r="AV123" s="12" t="s">
        <v>81</v>
      </c>
      <c r="AW123" s="12" t="s">
        <v>4</v>
      </c>
      <c r="AX123" s="12" t="s">
        <v>79</v>
      </c>
      <c r="AY123" s="150" t="s">
        <v>129</v>
      </c>
    </row>
    <row r="124" spans="2:65" s="11" customFormat="1" ht="22.9" customHeight="1">
      <c r="B124" s="118"/>
      <c r="D124" s="119" t="s">
        <v>70</v>
      </c>
      <c r="E124" s="128" t="s">
        <v>90</v>
      </c>
      <c r="F124" s="128" t="s">
        <v>233</v>
      </c>
      <c r="I124" s="121"/>
      <c r="J124" s="129">
        <f>BK124</f>
        <v>0</v>
      </c>
      <c r="L124" s="118"/>
      <c r="M124" s="123"/>
      <c r="P124" s="124">
        <f>SUM(P125:P160)</f>
        <v>0</v>
      </c>
      <c r="R124" s="124">
        <f>SUM(R125:R160)</f>
        <v>1.1059335800000001</v>
      </c>
      <c r="T124" s="125">
        <f>SUM(T125:T160)</f>
        <v>0</v>
      </c>
      <c r="AR124" s="119" t="s">
        <v>79</v>
      </c>
      <c r="AT124" s="126" t="s">
        <v>70</v>
      </c>
      <c r="AU124" s="126" t="s">
        <v>79</v>
      </c>
      <c r="AY124" s="119" t="s">
        <v>129</v>
      </c>
      <c r="BK124" s="127">
        <f>SUM(BK125:BK160)</f>
        <v>0</v>
      </c>
    </row>
    <row r="125" spans="2:65" s="1" customFormat="1" ht="33" customHeight="1">
      <c r="B125" s="130"/>
      <c r="C125" s="131" t="s">
        <v>211</v>
      </c>
      <c r="D125" s="131" t="s">
        <v>131</v>
      </c>
      <c r="E125" s="132" t="s">
        <v>339</v>
      </c>
      <c r="F125" s="133" t="s">
        <v>340</v>
      </c>
      <c r="G125" s="134" t="s">
        <v>141</v>
      </c>
      <c r="H125" s="135">
        <v>0.81200000000000006</v>
      </c>
      <c r="I125" s="136"/>
      <c r="J125" s="137">
        <f>ROUND(I125*H125,2)</f>
        <v>0</v>
      </c>
      <c r="K125" s="133" t="s">
        <v>135</v>
      </c>
      <c r="L125" s="31"/>
      <c r="M125" s="138" t="s">
        <v>3</v>
      </c>
      <c r="N125" s="139" t="s">
        <v>42</v>
      </c>
      <c r="P125" s="140">
        <f>O125*H125</f>
        <v>0</v>
      </c>
      <c r="Q125" s="140">
        <v>7.9549999999999996E-2</v>
      </c>
      <c r="R125" s="140">
        <f>Q125*H125</f>
        <v>6.4594600000000002E-2</v>
      </c>
      <c r="S125" s="140">
        <v>0</v>
      </c>
      <c r="T125" s="141">
        <f>S125*H125</f>
        <v>0</v>
      </c>
      <c r="AR125" s="142" t="s">
        <v>93</v>
      </c>
      <c r="AT125" s="142" t="s">
        <v>131</v>
      </c>
      <c r="AU125" s="142" t="s">
        <v>81</v>
      </c>
      <c r="AY125" s="16" t="s">
        <v>129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79</v>
      </c>
      <c r="BK125" s="143">
        <f>ROUND(I125*H125,2)</f>
        <v>0</v>
      </c>
      <c r="BL125" s="16" t="s">
        <v>93</v>
      </c>
      <c r="BM125" s="142" t="s">
        <v>341</v>
      </c>
    </row>
    <row r="126" spans="2:65" s="1" customFormat="1">
      <c r="B126" s="31"/>
      <c r="D126" s="144" t="s">
        <v>137</v>
      </c>
      <c r="F126" s="145" t="s">
        <v>342</v>
      </c>
      <c r="I126" s="146"/>
      <c r="L126" s="31"/>
      <c r="M126" s="147"/>
      <c r="T126" s="52"/>
      <c r="AT126" s="16" t="s">
        <v>137</v>
      </c>
      <c r="AU126" s="16" t="s">
        <v>81</v>
      </c>
    </row>
    <row r="127" spans="2:65" s="12" customFormat="1">
      <c r="B127" s="148"/>
      <c r="D127" s="149" t="s">
        <v>144</v>
      </c>
      <c r="E127" s="150" t="s">
        <v>3</v>
      </c>
      <c r="F127" s="151" t="s">
        <v>343</v>
      </c>
      <c r="H127" s="152">
        <v>0.81200000000000006</v>
      </c>
      <c r="I127" s="153"/>
      <c r="L127" s="148"/>
      <c r="M127" s="154"/>
      <c r="T127" s="155"/>
      <c r="AT127" s="150" t="s">
        <v>144</v>
      </c>
      <c r="AU127" s="150" t="s">
        <v>81</v>
      </c>
      <c r="AV127" s="12" t="s">
        <v>81</v>
      </c>
      <c r="AW127" s="12" t="s">
        <v>33</v>
      </c>
      <c r="AX127" s="12" t="s">
        <v>79</v>
      </c>
      <c r="AY127" s="150" t="s">
        <v>129</v>
      </c>
    </row>
    <row r="128" spans="2:65" s="1" customFormat="1" ht="37.9" customHeight="1">
      <c r="B128" s="130"/>
      <c r="C128" s="131" t="s">
        <v>217</v>
      </c>
      <c r="D128" s="131" t="s">
        <v>131</v>
      </c>
      <c r="E128" s="132" t="s">
        <v>344</v>
      </c>
      <c r="F128" s="133" t="s">
        <v>345</v>
      </c>
      <c r="G128" s="134" t="s">
        <v>242</v>
      </c>
      <c r="H128" s="135">
        <v>2.5</v>
      </c>
      <c r="I128" s="136"/>
      <c r="J128" s="137">
        <f>ROUND(I128*H128,2)</f>
        <v>0</v>
      </c>
      <c r="K128" s="133" t="s">
        <v>3</v>
      </c>
      <c r="L128" s="31"/>
      <c r="M128" s="138" t="s">
        <v>3</v>
      </c>
      <c r="N128" s="139" t="s">
        <v>42</v>
      </c>
      <c r="P128" s="140">
        <f>O128*H128</f>
        <v>0</v>
      </c>
      <c r="Q128" s="140">
        <v>0.35299999999999998</v>
      </c>
      <c r="R128" s="140">
        <f>Q128*H128</f>
        <v>0.88249999999999995</v>
      </c>
      <c r="S128" s="140">
        <v>0</v>
      </c>
      <c r="T128" s="141">
        <f>S128*H128</f>
        <v>0</v>
      </c>
      <c r="AR128" s="142" t="s">
        <v>93</v>
      </c>
      <c r="AT128" s="142" t="s">
        <v>131</v>
      </c>
      <c r="AU128" s="142" t="s">
        <v>81</v>
      </c>
      <c r="AY128" s="16" t="s">
        <v>129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79</v>
      </c>
      <c r="BK128" s="143">
        <f>ROUND(I128*H128,2)</f>
        <v>0</v>
      </c>
      <c r="BL128" s="16" t="s">
        <v>93</v>
      </c>
      <c r="BM128" s="142" t="s">
        <v>346</v>
      </c>
    </row>
    <row r="129" spans="2:65" s="12" customFormat="1">
      <c r="B129" s="148"/>
      <c r="D129" s="149" t="s">
        <v>144</v>
      </c>
      <c r="E129" s="150" t="s">
        <v>3</v>
      </c>
      <c r="F129" s="151" t="s">
        <v>347</v>
      </c>
      <c r="H129" s="152">
        <v>2.5</v>
      </c>
      <c r="I129" s="153"/>
      <c r="L129" s="148"/>
      <c r="M129" s="154"/>
      <c r="T129" s="155"/>
      <c r="AT129" s="150" t="s">
        <v>144</v>
      </c>
      <c r="AU129" s="150" t="s">
        <v>81</v>
      </c>
      <c r="AV129" s="12" t="s">
        <v>81</v>
      </c>
      <c r="AW129" s="12" t="s">
        <v>33</v>
      </c>
      <c r="AX129" s="12" t="s">
        <v>79</v>
      </c>
      <c r="AY129" s="150" t="s">
        <v>129</v>
      </c>
    </row>
    <row r="130" spans="2:65" s="1" customFormat="1" ht="66.75" customHeight="1">
      <c r="B130" s="130"/>
      <c r="C130" s="131" t="s">
        <v>222</v>
      </c>
      <c r="D130" s="131" t="s">
        <v>131</v>
      </c>
      <c r="E130" s="132" t="s">
        <v>348</v>
      </c>
      <c r="F130" s="133" t="s">
        <v>349</v>
      </c>
      <c r="G130" s="134" t="s">
        <v>141</v>
      </c>
      <c r="H130" s="135">
        <v>2.2669999999999999</v>
      </c>
      <c r="I130" s="136"/>
      <c r="J130" s="137">
        <f>ROUND(I130*H130,2)</f>
        <v>0</v>
      </c>
      <c r="K130" s="133" t="s">
        <v>135</v>
      </c>
      <c r="L130" s="31"/>
      <c r="M130" s="138" t="s">
        <v>3</v>
      </c>
      <c r="N130" s="139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93</v>
      </c>
      <c r="AT130" s="142" t="s">
        <v>131</v>
      </c>
      <c r="AU130" s="142" t="s">
        <v>81</v>
      </c>
      <c r="AY130" s="16" t="s">
        <v>129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79</v>
      </c>
      <c r="BK130" s="143">
        <f>ROUND(I130*H130,2)</f>
        <v>0</v>
      </c>
      <c r="BL130" s="16" t="s">
        <v>93</v>
      </c>
      <c r="BM130" s="142" t="s">
        <v>350</v>
      </c>
    </row>
    <row r="131" spans="2:65" s="1" customFormat="1">
      <c r="B131" s="31"/>
      <c r="D131" s="144" t="s">
        <v>137</v>
      </c>
      <c r="F131" s="145" t="s">
        <v>351</v>
      </c>
      <c r="I131" s="146"/>
      <c r="L131" s="31"/>
      <c r="M131" s="147"/>
      <c r="T131" s="52"/>
      <c r="AT131" s="16" t="s">
        <v>137</v>
      </c>
      <c r="AU131" s="16" t="s">
        <v>81</v>
      </c>
    </row>
    <row r="132" spans="2:65" s="12" customFormat="1">
      <c r="B132" s="148"/>
      <c r="D132" s="149" t="s">
        <v>144</v>
      </c>
      <c r="E132" s="150" t="s">
        <v>3</v>
      </c>
      <c r="F132" s="151" t="s">
        <v>352</v>
      </c>
      <c r="H132" s="152">
        <v>1.391</v>
      </c>
      <c r="I132" s="153"/>
      <c r="L132" s="148"/>
      <c r="M132" s="154"/>
      <c r="T132" s="155"/>
      <c r="AT132" s="150" t="s">
        <v>144</v>
      </c>
      <c r="AU132" s="150" t="s">
        <v>81</v>
      </c>
      <c r="AV132" s="12" t="s">
        <v>81</v>
      </c>
      <c r="AW132" s="12" t="s">
        <v>33</v>
      </c>
      <c r="AX132" s="12" t="s">
        <v>71</v>
      </c>
      <c r="AY132" s="150" t="s">
        <v>129</v>
      </c>
    </row>
    <row r="133" spans="2:65" s="12" customFormat="1">
      <c r="B133" s="148"/>
      <c r="D133" s="149" t="s">
        <v>144</v>
      </c>
      <c r="E133" s="150" t="s">
        <v>3</v>
      </c>
      <c r="F133" s="151" t="s">
        <v>353</v>
      </c>
      <c r="H133" s="152">
        <v>0.57599999999999996</v>
      </c>
      <c r="I133" s="153"/>
      <c r="L133" s="148"/>
      <c r="M133" s="154"/>
      <c r="T133" s="155"/>
      <c r="AT133" s="150" t="s">
        <v>144</v>
      </c>
      <c r="AU133" s="150" t="s">
        <v>81</v>
      </c>
      <c r="AV133" s="12" t="s">
        <v>81</v>
      </c>
      <c r="AW133" s="12" t="s">
        <v>33</v>
      </c>
      <c r="AX133" s="12" t="s">
        <v>71</v>
      </c>
      <c r="AY133" s="150" t="s">
        <v>129</v>
      </c>
    </row>
    <row r="134" spans="2:65" s="12" customFormat="1">
      <c r="B134" s="148"/>
      <c r="D134" s="149" t="s">
        <v>144</v>
      </c>
      <c r="E134" s="150" t="s">
        <v>3</v>
      </c>
      <c r="F134" s="151" t="s">
        <v>354</v>
      </c>
      <c r="H134" s="152">
        <v>0.3</v>
      </c>
      <c r="I134" s="153"/>
      <c r="L134" s="148"/>
      <c r="M134" s="154"/>
      <c r="T134" s="155"/>
      <c r="AT134" s="150" t="s">
        <v>144</v>
      </c>
      <c r="AU134" s="150" t="s">
        <v>81</v>
      </c>
      <c r="AV134" s="12" t="s">
        <v>81</v>
      </c>
      <c r="AW134" s="12" t="s">
        <v>33</v>
      </c>
      <c r="AX134" s="12" t="s">
        <v>71</v>
      </c>
      <c r="AY134" s="150" t="s">
        <v>129</v>
      </c>
    </row>
    <row r="135" spans="2:65" s="13" customFormat="1">
      <c r="B135" s="156"/>
      <c r="D135" s="149" t="s">
        <v>144</v>
      </c>
      <c r="E135" s="157" t="s">
        <v>3</v>
      </c>
      <c r="F135" s="158" t="s">
        <v>355</v>
      </c>
      <c r="H135" s="159">
        <v>2.2669999999999999</v>
      </c>
      <c r="I135" s="160"/>
      <c r="L135" s="156"/>
      <c r="M135" s="161"/>
      <c r="T135" s="162"/>
      <c r="AT135" s="157" t="s">
        <v>144</v>
      </c>
      <c r="AU135" s="157" t="s">
        <v>81</v>
      </c>
      <c r="AV135" s="13" t="s">
        <v>93</v>
      </c>
      <c r="AW135" s="13" t="s">
        <v>33</v>
      </c>
      <c r="AX135" s="13" t="s">
        <v>79</v>
      </c>
      <c r="AY135" s="157" t="s">
        <v>129</v>
      </c>
    </row>
    <row r="136" spans="2:65" s="1" customFormat="1" ht="76.349999999999994" customHeight="1">
      <c r="B136" s="130"/>
      <c r="C136" s="131" t="s">
        <v>228</v>
      </c>
      <c r="D136" s="131" t="s">
        <v>131</v>
      </c>
      <c r="E136" s="132" t="s">
        <v>356</v>
      </c>
      <c r="F136" s="133" t="s">
        <v>357</v>
      </c>
      <c r="G136" s="134" t="s">
        <v>134</v>
      </c>
      <c r="H136" s="135">
        <v>11.624000000000001</v>
      </c>
      <c r="I136" s="136"/>
      <c r="J136" s="137">
        <f>ROUND(I136*H136,2)</f>
        <v>0</v>
      </c>
      <c r="K136" s="133" t="s">
        <v>135</v>
      </c>
      <c r="L136" s="31"/>
      <c r="M136" s="138" t="s">
        <v>3</v>
      </c>
      <c r="N136" s="139" t="s">
        <v>42</v>
      </c>
      <c r="P136" s="140">
        <f>O136*H136</f>
        <v>0</v>
      </c>
      <c r="Q136" s="140">
        <v>7.26E-3</v>
      </c>
      <c r="R136" s="140">
        <f>Q136*H136</f>
        <v>8.4390240000000005E-2</v>
      </c>
      <c r="S136" s="140">
        <v>0</v>
      </c>
      <c r="T136" s="141">
        <f>S136*H136</f>
        <v>0</v>
      </c>
      <c r="AR136" s="142" t="s">
        <v>93</v>
      </c>
      <c r="AT136" s="142" t="s">
        <v>131</v>
      </c>
      <c r="AU136" s="142" t="s">
        <v>81</v>
      </c>
      <c r="AY136" s="16" t="s">
        <v>129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93</v>
      </c>
      <c r="BM136" s="142" t="s">
        <v>358</v>
      </c>
    </row>
    <row r="137" spans="2:65" s="1" customFormat="1">
      <c r="B137" s="31"/>
      <c r="D137" s="144" t="s">
        <v>137</v>
      </c>
      <c r="F137" s="145" t="s">
        <v>359</v>
      </c>
      <c r="I137" s="146"/>
      <c r="L137" s="31"/>
      <c r="M137" s="147"/>
      <c r="T137" s="52"/>
      <c r="AT137" s="16" t="s">
        <v>137</v>
      </c>
      <c r="AU137" s="16" t="s">
        <v>81</v>
      </c>
    </row>
    <row r="138" spans="2:65" s="12" customFormat="1">
      <c r="B138" s="148"/>
      <c r="D138" s="149" t="s">
        <v>144</v>
      </c>
      <c r="E138" s="150" t="s">
        <v>3</v>
      </c>
      <c r="F138" s="151" t="s">
        <v>360</v>
      </c>
      <c r="H138" s="152">
        <v>4.2240000000000002</v>
      </c>
      <c r="I138" s="153"/>
      <c r="L138" s="148"/>
      <c r="M138" s="154"/>
      <c r="T138" s="155"/>
      <c r="AT138" s="150" t="s">
        <v>144</v>
      </c>
      <c r="AU138" s="150" t="s">
        <v>81</v>
      </c>
      <c r="AV138" s="12" t="s">
        <v>81</v>
      </c>
      <c r="AW138" s="12" t="s">
        <v>33</v>
      </c>
      <c r="AX138" s="12" t="s">
        <v>71</v>
      </c>
      <c r="AY138" s="150" t="s">
        <v>129</v>
      </c>
    </row>
    <row r="139" spans="2:65" s="12" customFormat="1">
      <c r="B139" s="148"/>
      <c r="D139" s="149" t="s">
        <v>144</v>
      </c>
      <c r="E139" s="150" t="s">
        <v>3</v>
      </c>
      <c r="F139" s="151" t="s">
        <v>361</v>
      </c>
      <c r="H139" s="152">
        <v>4.8</v>
      </c>
      <c r="I139" s="153"/>
      <c r="L139" s="148"/>
      <c r="M139" s="154"/>
      <c r="T139" s="155"/>
      <c r="AT139" s="150" t="s">
        <v>144</v>
      </c>
      <c r="AU139" s="150" t="s">
        <v>81</v>
      </c>
      <c r="AV139" s="12" t="s">
        <v>81</v>
      </c>
      <c r="AW139" s="12" t="s">
        <v>33</v>
      </c>
      <c r="AX139" s="12" t="s">
        <v>71</v>
      </c>
      <c r="AY139" s="150" t="s">
        <v>129</v>
      </c>
    </row>
    <row r="140" spans="2:65" s="12" customFormat="1">
      <c r="B140" s="148"/>
      <c r="D140" s="149" t="s">
        <v>144</v>
      </c>
      <c r="E140" s="150" t="s">
        <v>3</v>
      </c>
      <c r="F140" s="151" t="s">
        <v>362</v>
      </c>
      <c r="H140" s="152">
        <v>2.6</v>
      </c>
      <c r="I140" s="153"/>
      <c r="L140" s="148"/>
      <c r="M140" s="154"/>
      <c r="T140" s="155"/>
      <c r="AT140" s="150" t="s">
        <v>144</v>
      </c>
      <c r="AU140" s="150" t="s">
        <v>81</v>
      </c>
      <c r="AV140" s="12" t="s">
        <v>81</v>
      </c>
      <c r="AW140" s="12" t="s">
        <v>33</v>
      </c>
      <c r="AX140" s="12" t="s">
        <v>71</v>
      </c>
      <c r="AY140" s="150" t="s">
        <v>129</v>
      </c>
    </row>
    <row r="141" spans="2:65" s="13" customFormat="1">
      <c r="B141" s="156"/>
      <c r="D141" s="149" t="s">
        <v>144</v>
      </c>
      <c r="E141" s="157" t="s">
        <v>3</v>
      </c>
      <c r="F141" s="158" t="s">
        <v>355</v>
      </c>
      <c r="H141" s="159">
        <v>11.624000000000001</v>
      </c>
      <c r="I141" s="160"/>
      <c r="L141" s="156"/>
      <c r="M141" s="161"/>
      <c r="T141" s="162"/>
      <c r="AT141" s="157" t="s">
        <v>144</v>
      </c>
      <c r="AU141" s="157" t="s">
        <v>81</v>
      </c>
      <c r="AV141" s="13" t="s">
        <v>93</v>
      </c>
      <c r="AW141" s="13" t="s">
        <v>33</v>
      </c>
      <c r="AX141" s="13" t="s">
        <v>79</v>
      </c>
      <c r="AY141" s="157" t="s">
        <v>129</v>
      </c>
    </row>
    <row r="142" spans="2:65" s="1" customFormat="1" ht="76.349999999999994" customHeight="1">
      <c r="B142" s="130"/>
      <c r="C142" s="131" t="s">
        <v>234</v>
      </c>
      <c r="D142" s="131" t="s">
        <v>131</v>
      </c>
      <c r="E142" s="132" t="s">
        <v>363</v>
      </c>
      <c r="F142" s="133" t="s">
        <v>364</v>
      </c>
      <c r="G142" s="134" t="s">
        <v>134</v>
      </c>
      <c r="H142" s="135">
        <v>11.624000000000001</v>
      </c>
      <c r="I142" s="136"/>
      <c r="J142" s="137">
        <f>ROUND(I142*H142,2)</f>
        <v>0</v>
      </c>
      <c r="K142" s="133" t="s">
        <v>135</v>
      </c>
      <c r="L142" s="31"/>
      <c r="M142" s="138" t="s">
        <v>3</v>
      </c>
      <c r="N142" s="139" t="s">
        <v>42</v>
      </c>
      <c r="P142" s="140">
        <f>O142*H142</f>
        <v>0</v>
      </c>
      <c r="Q142" s="140">
        <v>8.5999999999999998E-4</v>
      </c>
      <c r="R142" s="140">
        <f>Q142*H142</f>
        <v>9.9966400000000011E-3</v>
      </c>
      <c r="S142" s="140">
        <v>0</v>
      </c>
      <c r="T142" s="141">
        <f>S142*H142</f>
        <v>0</v>
      </c>
      <c r="AR142" s="142" t="s">
        <v>93</v>
      </c>
      <c r="AT142" s="142" t="s">
        <v>131</v>
      </c>
      <c r="AU142" s="142" t="s">
        <v>81</v>
      </c>
      <c r="AY142" s="16" t="s">
        <v>129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93</v>
      </c>
      <c r="BM142" s="142" t="s">
        <v>365</v>
      </c>
    </row>
    <row r="143" spans="2:65" s="1" customFormat="1">
      <c r="B143" s="31"/>
      <c r="D143" s="144" t="s">
        <v>137</v>
      </c>
      <c r="F143" s="145" t="s">
        <v>366</v>
      </c>
      <c r="I143" s="146"/>
      <c r="L143" s="31"/>
      <c r="M143" s="147"/>
      <c r="T143" s="52"/>
      <c r="AT143" s="16" t="s">
        <v>137</v>
      </c>
      <c r="AU143" s="16" t="s">
        <v>81</v>
      </c>
    </row>
    <row r="144" spans="2:65" s="12" customFormat="1">
      <c r="B144" s="148"/>
      <c r="D144" s="149" t="s">
        <v>144</v>
      </c>
      <c r="E144" s="150" t="s">
        <v>3</v>
      </c>
      <c r="F144" s="151" t="s">
        <v>360</v>
      </c>
      <c r="H144" s="152">
        <v>4.2240000000000002</v>
      </c>
      <c r="I144" s="153"/>
      <c r="L144" s="148"/>
      <c r="M144" s="154"/>
      <c r="T144" s="155"/>
      <c r="AT144" s="150" t="s">
        <v>144</v>
      </c>
      <c r="AU144" s="150" t="s">
        <v>81</v>
      </c>
      <c r="AV144" s="12" t="s">
        <v>81</v>
      </c>
      <c r="AW144" s="12" t="s">
        <v>33</v>
      </c>
      <c r="AX144" s="12" t="s">
        <v>71</v>
      </c>
      <c r="AY144" s="150" t="s">
        <v>129</v>
      </c>
    </row>
    <row r="145" spans="2:65" s="12" customFormat="1">
      <c r="B145" s="148"/>
      <c r="D145" s="149" t="s">
        <v>144</v>
      </c>
      <c r="E145" s="150" t="s">
        <v>3</v>
      </c>
      <c r="F145" s="151" t="s">
        <v>361</v>
      </c>
      <c r="H145" s="152">
        <v>4.8</v>
      </c>
      <c r="I145" s="153"/>
      <c r="L145" s="148"/>
      <c r="M145" s="154"/>
      <c r="T145" s="155"/>
      <c r="AT145" s="150" t="s">
        <v>144</v>
      </c>
      <c r="AU145" s="150" t="s">
        <v>81</v>
      </c>
      <c r="AV145" s="12" t="s">
        <v>81</v>
      </c>
      <c r="AW145" s="12" t="s">
        <v>33</v>
      </c>
      <c r="AX145" s="12" t="s">
        <v>71</v>
      </c>
      <c r="AY145" s="150" t="s">
        <v>129</v>
      </c>
    </row>
    <row r="146" spans="2:65" s="12" customFormat="1">
      <c r="B146" s="148"/>
      <c r="D146" s="149" t="s">
        <v>144</v>
      </c>
      <c r="E146" s="150" t="s">
        <v>3</v>
      </c>
      <c r="F146" s="151" t="s">
        <v>362</v>
      </c>
      <c r="H146" s="152">
        <v>2.6</v>
      </c>
      <c r="I146" s="153"/>
      <c r="L146" s="148"/>
      <c r="M146" s="154"/>
      <c r="T146" s="155"/>
      <c r="AT146" s="150" t="s">
        <v>144</v>
      </c>
      <c r="AU146" s="150" t="s">
        <v>81</v>
      </c>
      <c r="AV146" s="12" t="s">
        <v>81</v>
      </c>
      <c r="AW146" s="12" t="s">
        <v>33</v>
      </c>
      <c r="AX146" s="12" t="s">
        <v>71</v>
      </c>
      <c r="AY146" s="150" t="s">
        <v>129</v>
      </c>
    </row>
    <row r="147" spans="2:65" s="13" customFormat="1">
      <c r="B147" s="156"/>
      <c r="D147" s="149" t="s">
        <v>144</v>
      </c>
      <c r="E147" s="157" t="s">
        <v>3</v>
      </c>
      <c r="F147" s="158" t="s">
        <v>355</v>
      </c>
      <c r="H147" s="159">
        <v>11.624000000000001</v>
      </c>
      <c r="I147" s="160"/>
      <c r="L147" s="156"/>
      <c r="M147" s="161"/>
      <c r="T147" s="162"/>
      <c r="AT147" s="157" t="s">
        <v>144</v>
      </c>
      <c r="AU147" s="157" t="s">
        <v>81</v>
      </c>
      <c r="AV147" s="13" t="s">
        <v>93</v>
      </c>
      <c r="AW147" s="13" t="s">
        <v>33</v>
      </c>
      <c r="AX147" s="13" t="s">
        <v>79</v>
      </c>
      <c r="AY147" s="157" t="s">
        <v>129</v>
      </c>
    </row>
    <row r="148" spans="2:65" s="1" customFormat="1" ht="90" customHeight="1">
      <c r="B148" s="130"/>
      <c r="C148" s="131" t="s">
        <v>9</v>
      </c>
      <c r="D148" s="131" t="s">
        <v>131</v>
      </c>
      <c r="E148" s="132" t="s">
        <v>246</v>
      </c>
      <c r="F148" s="133" t="s">
        <v>247</v>
      </c>
      <c r="G148" s="134" t="s">
        <v>248</v>
      </c>
      <c r="H148" s="135">
        <v>6.2E-2</v>
      </c>
      <c r="I148" s="136"/>
      <c r="J148" s="137">
        <f>ROUND(I148*H148,2)</f>
        <v>0</v>
      </c>
      <c r="K148" s="133" t="s">
        <v>135</v>
      </c>
      <c r="L148" s="31"/>
      <c r="M148" s="138" t="s">
        <v>3</v>
      </c>
      <c r="N148" s="139" t="s">
        <v>42</v>
      </c>
      <c r="P148" s="140">
        <f>O148*H148</f>
        <v>0</v>
      </c>
      <c r="Q148" s="140">
        <v>1.03955</v>
      </c>
      <c r="R148" s="140">
        <f>Q148*H148</f>
        <v>6.4452099999999998E-2</v>
      </c>
      <c r="S148" s="140">
        <v>0</v>
      </c>
      <c r="T148" s="141">
        <f>S148*H148</f>
        <v>0</v>
      </c>
      <c r="AR148" s="142" t="s">
        <v>93</v>
      </c>
      <c r="AT148" s="142" t="s">
        <v>131</v>
      </c>
      <c r="AU148" s="142" t="s">
        <v>81</v>
      </c>
      <c r="AY148" s="16" t="s">
        <v>129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79</v>
      </c>
      <c r="BK148" s="143">
        <f>ROUND(I148*H148,2)</f>
        <v>0</v>
      </c>
      <c r="BL148" s="16" t="s">
        <v>93</v>
      </c>
      <c r="BM148" s="142" t="s">
        <v>367</v>
      </c>
    </row>
    <row r="149" spans="2:65" s="1" customFormat="1">
      <c r="B149" s="31"/>
      <c r="D149" s="144" t="s">
        <v>137</v>
      </c>
      <c r="F149" s="145" t="s">
        <v>250</v>
      </c>
      <c r="I149" s="146"/>
      <c r="L149" s="31"/>
      <c r="M149" s="147"/>
      <c r="T149" s="52"/>
      <c r="AT149" s="16" t="s">
        <v>137</v>
      </c>
      <c r="AU149" s="16" t="s">
        <v>81</v>
      </c>
    </row>
    <row r="150" spans="2:65" s="12" customFormat="1">
      <c r="B150" s="148"/>
      <c r="D150" s="149" t="s">
        <v>144</v>
      </c>
      <c r="E150" s="150" t="s">
        <v>3</v>
      </c>
      <c r="F150" s="151" t="s">
        <v>368</v>
      </c>
      <c r="H150" s="152">
        <v>7.702</v>
      </c>
      <c r="I150" s="153"/>
      <c r="L150" s="148"/>
      <c r="M150" s="154"/>
      <c r="T150" s="155"/>
      <c r="AT150" s="150" t="s">
        <v>144</v>
      </c>
      <c r="AU150" s="150" t="s">
        <v>81</v>
      </c>
      <c r="AV150" s="12" t="s">
        <v>81</v>
      </c>
      <c r="AW150" s="12" t="s">
        <v>33</v>
      </c>
      <c r="AX150" s="12" t="s">
        <v>71</v>
      </c>
      <c r="AY150" s="150" t="s">
        <v>129</v>
      </c>
    </row>
    <row r="151" spans="2:65" s="12" customFormat="1">
      <c r="B151" s="148"/>
      <c r="D151" s="149" t="s">
        <v>144</v>
      </c>
      <c r="E151" s="150" t="s">
        <v>3</v>
      </c>
      <c r="F151" s="151" t="s">
        <v>369</v>
      </c>
      <c r="H151" s="152">
        <v>5.52</v>
      </c>
      <c r="I151" s="153"/>
      <c r="L151" s="148"/>
      <c r="M151" s="154"/>
      <c r="T151" s="155"/>
      <c r="AT151" s="150" t="s">
        <v>144</v>
      </c>
      <c r="AU151" s="150" t="s">
        <v>81</v>
      </c>
      <c r="AV151" s="12" t="s">
        <v>81</v>
      </c>
      <c r="AW151" s="12" t="s">
        <v>33</v>
      </c>
      <c r="AX151" s="12" t="s">
        <v>71</v>
      </c>
      <c r="AY151" s="150" t="s">
        <v>129</v>
      </c>
    </row>
    <row r="152" spans="2:65" s="12" customFormat="1">
      <c r="B152" s="148"/>
      <c r="D152" s="149" t="s">
        <v>144</v>
      </c>
      <c r="E152" s="150" t="s">
        <v>3</v>
      </c>
      <c r="F152" s="151" t="s">
        <v>370</v>
      </c>
      <c r="H152" s="152">
        <v>3.2</v>
      </c>
      <c r="I152" s="153"/>
      <c r="L152" s="148"/>
      <c r="M152" s="154"/>
      <c r="T152" s="155"/>
      <c r="AT152" s="150" t="s">
        <v>144</v>
      </c>
      <c r="AU152" s="150" t="s">
        <v>81</v>
      </c>
      <c r="AV152" s="12" t="s">
        <v>81</v>
      </c>
      <c r="AW152" s="12" t="s">
        <v>33</v>
      </c>
      <c r="AX152" s="12" t="s">
        <v>71</v>
      </c>
      <c r="AY152" s="150" t="s">
        <v>129</v>
      </c>
    </row>
    <row r="153" spans="2:65" s="13" customFormat="1">
      <c r="B153" s="156"/>
      <c r="D153" s="149" t="s">
        <v>144</v>
      </c>
      <c r="E153" s="157" t="s">
        <v>3</v>
      </c>
      <c r="F153" s="158" t="s">
        <v>355</v>
      </c>
      <c r="H153" s="159">
        <v>16.422000000000001</v>
      </c>
      <c r="I153" s="160"/>
      <c r="L153" s="156"/>
      <c r="M153" s="161"/>
      <c r="T153" s="162"/>
      <c r="AT153" s="157" t="s">
        <v>144</v>
      </c>
      <c r="AU153" s="157" t="s">
        <v>81</v>
      </c>
      <c r="AV153" s="13" t="s">
        <v>93</v>
      </c>
      <c r="AW153" s="13" t="s">
        <v>33</v>
      </c>
      <c r="AX153" s="13" t="s">
        <v>71</v>
      </c>
      <c r="AY153" s="157" t="s">
        <v>129</v>
      </c>
    </row>
    <row r="154" spans="2:65" s="12" customFormat="1">
      <c r="B154" s="148"/>
      <c r="D154" s="149" t="s">
        <v>144</v>
      </c>
      <c r="E154" s="150" t="s">
        <v>3</v>
      </c>
      <c r="F154" s="151" t="s">
        <v>371</v>
      </c>
      <c r="H154" s="152">
        <v>6.2E-2</v>
      </c>
      <c r="I154" s="153"/>
      <c r="L154" s="148"/>
      <c r="M154" s="154"/>
      <c r="T154" s="155"/>
      <c r="AT154" s="150" t="s">
        <v>144</v>
      </c>
      <c r="AU154" s="150" t="s">
        <v>81</v>
      </c>
      <c r="AV154" s="12" t="s">
        <v>81</v>
      </c>
      <c r="AW154" s="12" t="s">
        <v>33</v>
      </c>
      <c r="AX154" s="12" t="s">
        <v>79</v>
      </c>
      <c r="AY154" s="150" t="s">
        <v>129</v>
      </c>
    </row>
    <row r="155" spans="2:65" s="1" customFormat="1" ht="16.5" customHeight="1">
      <c r="B155" s="130"/>
      <c r="C155" s="131" t="s">
        <v>245</v>
      </c>
      <c r="D155" s="131" t="s">
        <v>131</v>
      </c>
      <c r="E155" s="132" t="s">
        <v>372</v>
      </c>
      <c r="F155" s="133" t="s">
        <v>373</v>
      </c>
      <c r="G155" s="134" t="s">
        <v>134</v>
      </c>
      <c r="H155" s="135">
        <v>181.88900000000001</v>
      </c>
      <c r="I155" s="136"/>
      <c r="J155" s="137">
        <f>ROUND(I155*H155,2)</f>
        <v>0</v>
      </c>
      <c r="K155" s="133" t="s">
        <v>3</v>
      </c>
      <c r="L155" s="31"/>
      <c r="M155" s="138" t="s">
        <v>3</v>
      </c>
      <c r="N155" s="139" t="s">
        <v>42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93</v>
      </c>
      <c r="AT155" s="142" t="s">
        <v>131</v>
      </c>
      <c r="AU155" s="142" t="s">
        <v>81</v>
      </c>
      <c r="AY155" s="16" t="s">
        <v>129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93</v>
      </c>
      <c r="BM155" s="142" t="s">
        <v>374</v>
      </c>
    </row>
    <row r="156" spans="2:65" s="12" customFormat="1">
      <c r="B156" s="148"/>
      <c r="D156" s="149" t="s">
        <v>144</v>
      </c>
      <c r="E156" s="150" t="s">
        <v>3</v>
      </c>
      <c r="F156" s="151" t="s">
        <v>375</v>
      </c>
      <c r="H156" s="152">
        <v>169.97800000000001</v>
      </c>
      <c r="I156" s="153"/>
      <c r="L156" s="148"/>
      <c r="M156" s="154"/>
      <c r="T156" s="155"/>
      <c r="AT156" s="150" t="s">
        <v>144</v>
      </c>
      <c r="AU156" s="150" t="s">
        <v>81</v>
      </c>
      <c r="AV156" s="12" t="s">
        <v>81</v>
      </c>
      <c r="AW156" s="12" t="s">
        <v>33</v>
      </c>
      <c r="AX156" s="12" t="s">
        <v>71</v>
      </c>
      <c r="AY156" s="150" t="s">
        <v>129</v>
      </c>
    </row>
    <row r="157" spans="2:65" s="12" customFormat="1">
      <c r="B157" s="148"/>
      <c r="D157" s="149" t="s">
        <v>144</v>
      </c>
      <c r="E157" s="150" t="s">
        <v>3</v>
      </c>
      <c r="F157" s="151" t="s">
        <v>376</v>
      </c>
      <c r="H157" s="152">
        <v>3.851</v>
      </c>
      <c r="I157" s="153"/>
      <c r="L157" s="148"/>
      <c r="M157" s="154"/>
      <c r="T157" s="155"/>
      <c r="AT157" s="150" t="s">
        <v>144</v>
      </c>
      <c r="AU157" s="150" t="s">
        <v>81</v>
      </c>
      <c r="AV157" s="12" t="s">
        <v>81</v>
      </c>
      <c r="AW157" s="12" t="s">
        <v>33</v>
      </c>
      <c r="AX157" s="12" t="s">
        <v>71</v>
      </c>
      <c r="AY157" s="150" t="s">
        <v>129</v>
      </c>
    </row>
    <row r="158" spans="2:65" s="12" customFormat="1">
      <c r="B158" s="148"/>
      <c r="D158" s="149" t="s">
        <v>144</v>
      </c>
      <c r="E158" s="150" t="s">
        <v>3</v>
      </c>
      <c r="F158" s="151" t="s">
        <v>377</v>
      </c>
      <c r="H158" s="152">
        <v>5.16</v>
      </c>
      <c r="I158" s="153"/>
      <c r="L158" s="148"/>
      <c r="M158" s="154"/>
      <c r="T158" s="155"/>
      <c r="AT158" s="150" t="s">
        <v>144</v>
      </c>
      <c r="AU158" s="150" t="s">
        <v>81</v>
      </c>
      <c r="AV158" s="12" t="s">
        <v>81</v>
      </c>
      <c r="AW158" s="12" t="s">
        <v>33</v>
      </c>
      <c r="AX158" s="12" t="s">
        <v>71</v>
      </c>
      <c r="AY158" s="150" t="s">
        <v>129</v>
      </c>
    </row>
    <row r="159" spans="2:65" s="12" customFormat="1">
      <c r="B159" s="148"/>
      <c r="D159" s="149" t="s">
        <v>144</v>
      </c>
      <c r="E159" s="150" t="s">
        <v>3</v>
      </c>
      <c r="F159" s="151" t="s">
        <v>378</v>
      </c>
      <c r="H159" s="152">
        <v>2.9</v>
      </c>
      <c r="I159" s="153"/>
      <c r="L159" s="148"/>
      <c r="M159" s="154"/>
      <c r="T159" s="155"/>
      <c r="AT159" s="150" t="s">
        <v>144</v>
      </c>
      <c r="AU159" s="150" t="s">
        <v>81</v>
      </c>
      <c r="AV159" s="12" t="s">
        <v>81</v>
      </c>
      <c r="AW159" s="12" t="s">
        <v>33</v>
      </c>
      <c r="AX159" s="12" t="s">
        <v>71</v>
      </c>
      <c r="AY159" s="150" t="s">
        <v>129</v>
      </c>
    </row>
    <row r="160" spans="2:65" s="13" customFormat="1">
      <c r="B160" s="156"/>
      <c r="D160" s="149" t="s">
        <v>144</v>
      </c>
      <c r="E160" s="157" t="s">
        <v>3</v>
      </c>
      <c r="F160" s="158" t="s">
        <v>379</v>
      </c>
      <c r="H160" s="159">
        <v>181.88900000000001</v>
      </c>
      <c r="I160" s="160"/>
      <c r="L160" s="156"/>
      <c r="M160" s="161"/>
      <c r="T160" s="162"/>
      <c r="AT160" s="157" t="s">
        <v>144</v>
      </c>
      <c r="AU160" s="157" t="s">
        <v>81</v>
      </c>
      <c r="AV160" s="13" t="s">
        <v>93</v>
      </c>
      <c r="AW160" s="13" t="s">
        <v>33</v>
      </c>
      <c r="AX160" s="13" t="s">
        <v>79</v>
      </c>
      <c r="AY160" s="157" t="s">
        <v>129</v>
      </c>
    </row>
    <row r="161" spans="2:65" s="11" customFormat="1" ht="22.9" customHeight="1">
      <c r="B161" s="118"/>
      <c r="D161" s="119" t="s">
        <v>70</v>
      </c>
      <c r="E161" s="128" t="s">
        <v>93</v>
      </c>
      <c r="F161" s="128" t="s">
        <v>252</v>
      </c>
      <c r="I161" s="121"/>
      <c r="J161" s="129">
        <f>BK161</f>
        <v>0</v>
      </c>
      <c r="L161" s="118"/>
      <c r="M161" s="123"/>
      <c r="P161" s="124">
        <f>SUM(P162:P173)</f>
        <v>0</v>
      </c>
      <c r="R161" s="124">
        <f>SUM(R162:R173)</f>
        <v>5.5440000000000005</v>
      </c>
      <c r="T161" s="125">
        <f>SUM(T162:T173)</f>
        <v>0</v>
      </c>
      <c r="AR161" s="119" t="s">
        <v>79</v>
      </c>
      <c r="AT161" s="126" t="s">
        <v>70</v>
      </c>
      <c r="AU161" s="126" t="s">
        <v>79</v>
      </c>
      <c r="AY161" s="119" t="s">
        <v>129</v>
      </c>
      <c r="BK161" s="127">
        <f>SUM(BK162:BK173)</f>
        <v>0</v>
      </c>
    </row>
    <row r="162" spans="2:65" s="1" customFormat="1" ht="24.2" customHeight="1">
      <c r="B162" s="130"/>
      <c r="C162" s="131" t="s">
        <v>253</v>
      </c>
      <c r="D162" s="131" t="s">
        <v>131</v>
      </c>
      <c r="E162" s="132" t="s">
        <v>380</v>
      </c>
      <c r="F162" s="133" t="s">
        <v>381</v>
      </c>
      <c r="G162" s="134" t="s">
        <v>141</v>
      </c>
      <c r="H162" s="135">
        <v>0.22500000000000001</v>
      </c>
      <c r="I162" s="136"/>
      <c r="J162" s="137">
        <f>ROUND(I162*H162,2)</f>
        <v>0</v>
      </c>
      <c r="K162" s="133" t="s">
        <v>135</v>
      </c>
      <c r="L162" s="31"/>
      <c r="M162" s="138" t="s">
        <v>3</v>
      </c>
      <c r="N162" s="139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93</v>
      </c>
      <c r="AT162" s="142" t="s">
        <v>131</v>
      </c>
      <c r="AU162" s="142" t="s">
        <v>81</v>
      </c>
      <c r="AY162" s="16" t="s">
        <v>129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93</v>
      </c>
      <c r="BM162" s="142" t="s">
        <v>382</v>
      </c>
    </row>
    <row r="163" spans="2:65" s="1" customFormat="1">
      <c r="B163" s="31"/>
      <c r="D163" s="144" t="s">
        <v>137</v>
      </c>
      <c r="F163" s="145" t="s">
        <v>383</v>
      </c>
      <c r="I163" s="146"/>
      <c r="L163" s="31"/>
      <c r="M163" s="147"/>
      <c r="T163" s="52"/>
      <c r="AT163" s="16" t="s">
        <v>137</v>
      </c>
      <c r="AU163" s="16" t="s">
        <v>81</v>
      </c>
    </row>
    <row r="164" spans="2:65" s="12" customFormat="1">
      <c r="B164" s="148"/>
      <c r="D164" s="149" t="s">
        <v>144</v>
      </c>
      <c r="E164" s="150" t="s">
        <v>3</v>
      </c>
      <c r="F164" s="151" t="s">
        <v>384</v>
      </c>
      <c r="H164" s="152">
        <v>0.22500000000000001</v>
      </c>
      <c r="I164" s="153"/>
      <c r="L164" s="148"/>
      <c r="M164" s="154"/>
      <c r="T164" s="155"/>
      <c r="AT164" s="150" t="s">
        <v>144</v>
      </c>
      <c r="AU164" s="150" t="s">
        <v>81</v>
      </c>
      <c r="AV164" s="12" t="s">
        <v>81</v>
      </c>
      <c r="AW164" s="12" t="s">
        <v>33</v>
      </c>
      <c r="AX164" s="12" t="s">
        <v>79</v>
      </c>
      <c r="AY164" s="150" t="s">
        <v>129</v>
      </c>
    </row>
    <row r="165" spans="2:65" s="1" customFormat="1" ht="37.9" customHeight="1">
      <c r="B165" s="130"/>
      <c r="C165" s="131" t="s">
        <v>259</v>
      </c>
      <c r="D165" s="131" t="s">
        <v>131</v>
      </c>
      <c r="E165" s="132" t="s">
        <v>385</v>
      </c>
      <c r="F165" s="133" t="s">
        <v>386</v>
      </c>
      <c r="G165" s="134" t="s">
        <v>141</v>
      </c>
      <c r="H165" s="135">
        <v>0.22500000000000001</v>
      </c>
      <c r="I165" s="136"/>
      <c r="J165" s="137">
        <f>ROUND(I165*H165,2)</f>
        <v>0</v>
      </c>
      <c r="K165" s="133" t="s">
        <v>135</v>
      </c>
      <c r="L165" s="31"/>
      <c r="M165" s="138" t="s">
        <v>3</v>
      </c>
      <c r="N165" s="139" t="s">
        <v>42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93</v>
      </c>
      <c r="AT165" s="142" t="s">
        <v>131</v>
      </c>
      <c r="AU165" s="142" t="s">
        <v>81</v>
      </c>
      <c r="AY165" s="16" t="s">
        <v>129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79</v>
      </c>
      <c r="BK165" s="143">
        <f>ROUND(I165*H165,2)</f>
        <v>0</v>
      </c>
      <c r="BL165" s="16" t="s">
        <v>93</v>
      </c>
      <c r="BM165" s="142" t="s">
        <v>387</v>
      </c>
    </row>
    <row r="166" spans="2:65" s="1" customFormat="1">
      <c r="B166" s="31"/>
      <c r="D166" s="144" t="s">
        <v>137</v>
      </c>
      <c r="F166" s="145" t="s">
        <v>388</v>
      </c>
      <c r="I166" s="146"/>
      <c r="L166" s="31"/>
      <c r="M166" s="147"/>
      <c r="T166" s="52"/>
      <c r="AT166" s="16" t="s">
        <v>137</v>
      </c>
      <c r="AU166" s="16" t="s">
        <v>81</v>
      </c>
    </row>
    <row r="167" spans="2:65" s="12" customFormat="1">
      <c r="B167" s="148"/>
      <c r="D167" s="149" t="s">
        <v>144</v>
      </c>
      <c r="E167" s="150" t="s">
        <v>3</v>
      </c>
      <c r="F167" s="151" t="s">
        <v>384</v>
      </c>
      <c r="H167" s="152">
        <v>0.22500000000000001</v>
      </c>
      <c r="I167" s="153"/>
      <c r="L167" s="148"/>
      <c r="M167" s="154"/>
      <c r="T167" s="155"/>
      <c r="AT167" s="150" t="s">
        <v>144</v>
      </c>
      <c r="AU167" s="150" t="s">
        <v>81</v>
      </c>
      <c r="AV167" s="12" t="s">
        <v>81</v>
      </c>
      <c r="AW167" s="12" t="s">
        <v>33</v>
      </c>
      <c r="AX167" s="12" t="s">
        <v>79</v>
      </c>
      <c r="AY167" s="150" t="s">
        <v>129</v>
      </c>
    </row>
    <row r="168" spans="2:65" s="1" customFormat="1" ht="37.9" customHeight="1">
      <c r="B168" s="130"/>
      <c r="C168" s="131" t="s">
        <v>264</v>
      </c>
      <c r="D168" s="131" t="s">
        <v>131</v>
      </c>
      <c r="E168" s="132" t="s">
        <v>389</v>
      </c>
      <c r="F168" s="133" t="s">
        <v>390</v>
      </c>
      <c r="G168" s="134" t="s">
        <v>141</v>
      </c>
      <c r="H168" s="135">
        <v>15.215</v>
      </c>
      <c r="I168" s="136"/>
      <c r="J168" s="137">
        <f>ROUND(I168*H168,2)</f>
        <v>0</v>
      </c>
      <c r="K168" s="133" t="s">
        <v>135</v>
      </c>
      <c r="L168" s="31"/>
      <c r="M168" s="138" t="s">
        <v>3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93</v>
      </c>
      <c r="AT168" s="142" t="s">
        <v>131</v>
      </c>
      <c r="AU168" s="142" t="s">
        <v>81</v>
      </c>
      <c r="AY168" s="16" t="s">
        <v>129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79</v>
      </c>
      <c r="BK168" s="143">
        <f>ROUND(I168*H168,2)</f>
        <v>0</v>
      </c>
      <c r="BL168" s="16" t="s">
        <v>93</v>
      </c>
      <c r="BM168" s="142" t="s">
        <v>391</v>
      </c>
    </row>
    <row r="169" spans="2:65" s="1" customFormat="1">
      <c r="B169" s="31"/>
      <c r="D169" s="144" t="s">
        <v>137</v>
      </c>
      <c r="F169" s="145" t="s">
        <v>392</v>
      </c>
      <c r="I169" s="146"/>
      <c r="L169" s="31"/>
      <c r="M169" s="147"/>
      <c r="T169" s="52"/>
      <c r="AT169" s="16" t="s">
        <v>137</v>
      </c>
      <c r="AU169" s="16" t="s">
        <v>81</v>
      </c>
    </row>
    <row r="170" spans="2:65" s="12" customFormat="1">
      <c r="B170" s="148"/>
      <c r="D170" s="149" t="s">
        <v>144</v>
      </c>
      <c r="E170" s="150" t="s">
        <v>3</v>
      </c>
      <c r="F170" s="151" t="s">
        <v>393</v>
      </c>
      <c r="H170" s="152">
        <v>15.215</v>
      </c>
      <c r="I170" s="153"/>
      <c r="L170" s="148"/>
      <c r="M170" s="154"/>
      <c r="T170" s="155"/>
      <c r="AT170" s="150" t="s">
        <v>144</v>
      </c>
      <c r="AU170" s="150" t="s">
        <v>81</v>
      </c>
      <c r="AV170" s="12" t="s">
        <v>81</v>
      </c>
      <c r="AW170" s="12" t="s">
        <v>33</v>
      </c>
      <c r="AX170" s="12" t="s">
        <v>79</v>
      </c>
      <c r="AY170" s="150" t="s">
        <v>129</v>
      </c>
    </row>
    <row r="171" spans="2:65" s="1" customFormat="1" ht="33" customHeight="1">
      <c r="B171" s="130"/>
      <c r="C171" s="131" t="s">
        <v>269</v>
      </c>
      <c r="D171" s="131" t="s">
        <v>131</v>
      </c>
      <c r="E171" s="132" t="s">
        <v>281</v>
      </c>
      <c r="F171" s="133" t="s">
        <v>282</v>
      </c>
      <c r="G171" s="134" t="s">
        <v>141</v>
      </c>
      <c r="H171" s="135">
        <v>3</v>
      </c>
      <c r="I171" s="136"/>
      <c r="J171" s="137">
        <f>ROUND(I171*H171,2)</f>
        <v>0</v>
      </c>
      <c r="K171" s="133" t="s">
        <v>135</v>
      </c>
      <c r="L171" s="31"/>
      <c r="M171" s="138" t="s">
        <v>3</v>
      </c>
      <c r="N171" s="139" t="s">
        <v>42</v>
      </c>
      <c r="P171" s="140">
        <f>O171*H171</f>
        <v>0</v>
      </c>
      <c r="Q171" s="140">
        <v>1.8480000000000001</v>
      </c>
      <c r="R171" s="140">
        <f>Q171*H171</f>
        <v>5.5440000000000005</v>
      </c>
      <c r="S171" s="140">
        <v>0</v>
      </c>
      <c r="T171" s="141">
        <f>S171*H171</f>
        <v>0</v>
      </c>
      <c r="AR171" s="142" t="s">
        <v>93</v>
      </c>
      <c r="AT171" s="142" t="s">
        <v>131</v>
      </c>
      <c r="AU171" s="142" t="s">
        <v>81</v>
      </c>
      <c r="AY171" s="16" t="s">
        <v>129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79</v>
      </c>
      <c r="BK171" s="143">
        <f>ROUND(I171*H171,2)</f>
        <v>0</v>
      </c>
      <c r="BL171" s="16" t="s">
        <v>93</v>
      </c>
      <c r="BM171" s="142" t="s">
        <v>394</v>
      </c>
    </row>
    <row r="172" spans="2:65" s="1" customFormat="1">
      <c r="B172" s="31"/>
      <c r="D172" s="144" t="s">
        <v>137</v>
      </c>
      <c r="F172" s="145" t="s">
        <v>284</v>
      </c>
      <c r="I172" s="146"/>
      <c r="L172" s="31"/>
      <c r="M172" s="147"/>
      <c r="T172" s="52"/>
      <c r="AT172" s="16" t="s">
        <v>137</v>
      </c>
      <c r="AU172" s="16" t="s">
        <v>81</v>
      </c>
    </row>
    <row r="173" spans="2:65" s="12" customFormat="1">
      <c r="B173" s="148"/>
      <c r="D173" s="149" t="s">
        <v>144</v>
      </c>
      <c r="E173" s="150" t="s">
        <v>3</v>
      </c>
      <c r="F173" s="151" t="s">
        <v>395</v>
      </c>
      <c r="H173" s="152">
        <v>3</v>
      </c>
      <c r="I173" s="153"/>
      <c r="L173" s="148"/>
      <c r="M173" s="154"/>
      <c r="T173" s="155"/>
      <c r="AT173" s="150" t="s">
        <v>144</v>
      </c>
      <c r="AU173" s="150" t="s">
        <v>81</v>
      </c>
      <c r="AV173" s="12" t="s">
        <v>81</v>
      </c>
      <c r="AW173" s="12" t="s">
        <v>33</v>
      </c>
      <c r="AX173" s="12" t="s">
        <v>79</v>
      </c>
      <c r="AY173" s="150" t="s">
        <v>129</v>
      </c>
    </row>
    <row r="174" spans="2:65" s="11" customFormat="1" ht="22.9" customHeight="1">
      <c r="B174" s="118"/>
      <c r="D174" s="119" t="s">
        <v>70</v>
      </c>
      <c r="E174" s="128" t="s">
        <v>199</v>
      </c>
      <c r="F174" s="128" t="s">
        <v>396</v>
      </c>
      <c r="I174" s="121"/>
      <c r="J174" s="129">
        <f>BK174</f>
        <v>0</v>
      </c>
      <c r="L174" s="118"/>
      <c r="M174" s="123"/>
      <c r="P174" s="124">
        <f>SUM(P175:P201)</f>
        <v>0</v>
      </c>
      <c r="R174" s="124">
        <f>SUM(R175:R201)</f>
        <v>9.0709810399999995</v>
      </c>
      <c r="T174" s="125">
        <f>SUM(T175:T201)</f>
        <v>0</v>
      </c>
      <c r="AR174" s="119" t="s">
        <v>79</v>
      </c>
      <c r="AT174" s="126" t="s">
        <v>70</v>
      </c>
      <c r="AU174" s="126" t="s">
        <v>79</v>
      </c>
      <c r="AY174" s="119" t="s">
        <v>129</v>
      </c>
      <c r="BK174" s="127">
        <f>SUM(BK175:BK201)</f>
        <v>0</v>
      </c>
    </row>
    <row r="175" spans="2:65" s="1" customFormat="1" ht="44.25" customHeight="1">
      <c r="B175" s="130"/>
      <c r="C175" s="131" t="s">
        <v>8</v>
      </c>
      <c r="D175" s="131" t="s">
        <v>131</v>
      </c>
      <c r="E175" s="132" t="s">
        <v>397</v>
      </c>
      <c r="F175" s="133" t="s">
        <v>398</v>
      </c>
      <c r="G175" s="134" t="s">
        <v>242</v>
      </c>
      <c r="H175" s="135">
        <v>72.099999999999994</v>
      </c>
      <c r="I175" s="136"/>
      <c r="J175" s="137">
        <f>ROUND(I175*H175,2)</f>
        <v>0</v>
      </c>
      <c r="K175" s="133" t="s">
        <v>135</v>
      </c>
      <c r="L175" s="31"/>
      <c r="M175" s="138" t="s">
        <v>3</v>
      </c>
      <c r="N175" s="139" t="s">
        <v>42</v>
      </c>
      <c r="P175" s="140">
        <f>O175*H175</f>
        <v>0</v>
      </c>
      <c r="Q175" s="140">
        <v>2.64E-2</v>
      </c>
      <c r="R175" s="140">
        <f>Q175*H175</f>
        <v>1.9034399999999998</v>
      </c>
      <c r="S175" s="140">
        <v>0</v>
      </c>
      <c r="T175" s="141">
        <f>S175*H175</f>
        <v>0</v>
      </c>
      <c r="AR175" s="142" t="s">
        <v>93</v>
      </c>
      <c r="AT175" s="142" t="s">
        <v>131</v>
      </c>
      <c r="AU175" s="142" t="s">
        <v>81</v>
      </c>
      <c r="AY175" s="16" t="s">
        <v>129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79</v>
      </c>
      <c r="BK175" s="143">
        <f>ROUND(I175*H175,2)</f>
        <v>0</v>
      </c>
      <c r="BL175" s="16" t="s">
        <v>93</v>
      </c>
      <c r="BM175" s="142" t="s">
        <v>399</v>
      </c>
    </row>
    <row r="176" spans="2:65" s="1" customFormat="1">
      <c r="B176" s="31"/>
      <c r="D176" s="144" t="s">
        <v>137</v>
      </c>
      <c r="F176" s="145" t="s">
        <v>400</v>
      </c>
      <c r="I176" s="146"/>
      <c r="L176" s="31"/>
      <c r="M176" s="147"/>
      <c r="T176" s="52"/>
      <c r="AT176" s="16" t="s">
        <v>137</v>
      </c>
      <c r="AU176" s="16" t="s">
        <v>81</v>
      </c>
    </row>
    <row r="177" spans="2:65" s="12" customFormat="1">
      <c r="B177" s="148"/>
      <c r="D177" s="149" t="s">
        <v>144</v>
      </c>
      <c r="E177" s="150" t="s">
        <v>3</v>
      </c>
      <c r="F177" s="151" t="s">
        <v>401</v>
      </c>
      <c r="H177" s="152">
        <v>72.099999999999994</v>
      </c>
      <c r="I177" s="153"/>
      <c r="L177" s="148"/>
      <c r="M177" s="154"/>
      <c r="T177" s="155"/>
      <c r="AT177" s="150" t="s">
        <v>144</v>
      </c>
      <c r="AU177" s="150" t="s">
        <v>81</v>
      </c>
      <c r="AV177" s="12" t="s">
        <v>81</v>
      </c>
      <c r="AW177" s="12" t="s">
        <v>33</v>
      </c>
      <c r="AX177" s="12" t="s">
        <v>79</v>
      </c>
      <c r="AY177" s="150" t="s">
        <v>129</v>
      </c>
    </row>
    <row r="178" spans="2:65" s="1" customFormat="1" ht="24.2" customHeight="1">
      <c r="B178" s="130"/>
      <c r="C178" s="131" t="s">
        <v>280</v>
      </c>
      <c r="D178" s="131" t="s">
        <v>131</v>
      </c>
      <c r="E178" s="132" t="s">
        <v>402</v>
      </c>
      <c r="F178" s="133" t="s">
        <v>403</v>
      </c>
      <c r="G178" s="134" t="s">
        <v>237</v>
      </c>
      <c r="H178" s="135">
        <v>1</v>
      </c>
      <c r="I178" s="136"/>
      <c r="J178" s="137">
        <f>ROUND(I178*H178,2)</f>
        <v>0</v>
      </c>
      <c r="K178" s="133" t="s">
        <v>3</v>
      </c>
      <c r="L178" s="31"/>
      <c r="M178" s="138" t="s">
        <v>3</v>
      </c>
      <c r="N178" s="139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93</v>
      </c>
      <c r="AT178" s="142" t="s">
        <v>131</v>
      </c>
      <c r="AU178" s="142" t="s">
        <v>81</v>
      </c>
      <c r="AY178" s="16" t="s">
        <v>129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79</v>
      </c>
      <c r="BK178" s="143">
        <f>ROUND(I178*H178,2)</f>
        <v>0</v>
      </c>
      <c r="BL178" s="16" t="s">
        <v>93</v>
      </c>
      <c r="BM178" s="142" t="s">
        <v>404</v>
      </c>
    </row>
    <row r="179" spans="2:65" s="12" customFormat="1">
      <c r="B179" s="148"/>
      <c r="D179" s="149" t="s">
        <v>144</v>
      </c>
      <c r="E179" s="150" t="s">
        <v>3</v>
      </c>
      <c r="F179" s="151" t="s">
        <v>405</v>
      </c>
      <c r="H179" s="152">
        <v>1</v>
      </c>
      <c r="I179" s="153"/>
      <c r="L179" s="148"/>
      <c r="M179" s="154"/>
      <c r="T179" s="155"/>
      <c r="AT179" s="150" t="s">
        <v>144</v>
      </c>
      <c r="AU179" s="150" t="s">
        <v>81</v>
      </c>
      <c r="AV179" s="12" t="s">
        <v>81</v>
      </c>
      <c r="AW179" s="12" t="s">
        <v>33</v>
      </c>
      <c r="AX179" s="12" t="s">
        <v>79</v>
      </c>
      <c r="AY179" s="150" t="s">
        <v>129</v>
      </c>
    </row>
    <row r="180" spans="2:65" s="1" customFormat="1" ht="21.75" customHeight="1">
      <c r="B180" s="130"/>
      <c r="C180" s="131" t="s">
        <v>286</v>
      </c>
      <c r="D180" s="131" t="s">
        <v>131</v>
      </c>
      <c r="E180" s="132" t="s">
        <v>406</v>
      </c>
      <c r="F180" s="133" t="s">
        <v>407</v>
      </c>
      <c r="G180" s="134" t="s">
        <v>237</v>
      </c>
      <c r="H180" s="135">
        <v>1</v>
      </c>
      <c r="I180" s="136"/>
      <c r="J180" s="137">
        <f>ROUND(I180*H180,2)</f>
        <v>0</v>
      </c>
      <c r="K180" s="133" t="s">
        <v>3</v>
      </c>
      <c r="L180" s="31"/>
      <c r="M180" s="138" t="s">
        <v>3</v>
      </c>
      <c r="N180" s="139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93</v>
      </c>
      <c r="AT180" s="142" t="s">
        <v>131</v>
      </c>
      <c r="AU180" s="142" t="s">
        <v>81</v>
      </c>
      <c r="AY180" s="16" t="s">
        <v>129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79</v>
      </c>
      <c r="BK180" s="143">
        <f>ROUND(I180*H180,2)</f>
        <v>0</v>
      </c>
      <c r="BL180" s="16" t="s">
        <v>93</v>
      </c>
      <c r="BM180" s="142" t="s">
        <v>408</v>
      </c>
    </row>
    <row r="181" spans="2:65" s="12" customFormat="1">
      <c r="B181" s="148"/>
      <c r="D181" s="149" t="s">
        <v>144</v>
      </c>
      <c r="E181" s="150" t="s">
        <v>3</v>
      </c>
      <c r="F181" s="151" t="s">
        <v>405</v>
      </c>
      <c r="H181" s="152">
        <v>1</v>
      </c>
      <c r="I181" s="153"/>
      <c r="L181" s="148"/>
      <c r="M181" s="154"/>
      <c r="T181" s="155"/>
      <c r="AT181" s="150" t="s">
        <v>144</v>
      </c>
      <c r="AU181" s="150" t="s">
        <v>81</v>
      </c>
      <c r="AV181" s="12" t="s">
        <v>81</v>
      </c>
      <c r="AW181" s="12" t="s">
        <v>33</v>
      </c>
      <c r="AX181" s="12" t="s">
        <v>79</v>
      </c>
      <c r="AY181" s="150" t="s">
        <v>129</v>
      </c>
    </row>
    <row r="182" spans="2:65" s="1" customFormat="1" ht="37.9" customHeight="1">
      <c r="B182" s="130"/>
      <c r="C182" s="131" t="s">
        <v>293</v>
      </c>
      <c r="D182" s="131" t="s">
        <v>131</v>
      </c>
      <c r="E182" s="132" t="s">
        <v>409</v>
      </c>
      <c r="F182" s="133" t="s">
        <v>410</v>
      </c>
      <c r="G182" s="134" t="s">
        <v>237</v>
      </c>
      <c r="H182" s="135">
        <v>2</v>
      </c>
      <c r="I182" s="136"/>
      <c r="J182" s="137">
        <f>ROUND(I182*H182,2)</f>
        <v>0</v>
      </c>
      <c r="K182" s="133" t="s">
        <v>135</v>
      </c>
      <c r="L182" s="31"/>
      <c r="M182" s="138" t="s">
        <v>3</v>
      </c>
      <c r="N182" s="139" t="s">
        <v>42</v>
      </c>
      <c r="P182" s="140">
        <f>O182*H182</f>
        <v>0</v>
      </c>
      <c r="Q182" s="140">
        <v>2.0000000000000002E-5</v>
      </c>
      <c r="R182" s="140">
        <f>Q182*H182</f>
        <v>4.0000000000000003E-5</v>
      </c>
      <c r="S182" s="140">
        <v>0</v>
      </c>
      <c r="T182" s="141">
        <f>S182*H182</f>
        <v>0</v>
      </c>
      <c r="AR182" s="142" t="s">
        <v>93</v>
      </c>
      <c r="AT182" s="142" t="s">
        <v>131</v>
      </c>
      <c r="AU182" s="142" t="s">
        <v>81</v>
      </c>
      <c r="AY182" s="16" t="s">
        <v>129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79</v>
      </c>
      <c r="BK182" s="143">
        <f>ROUND(I182*H182,2)</f>
        <v>0</v>
      </c>
      <c r="BL182" s="16" t="s">
        <v>93</v>
      </c>
      <c r="BM182" s="142" t="s">
        <v>411</v>
      </c>
    </row>
    <row r="183" spans="2:65" s="1" customFormat="1">
      <c r="B183" s="31"/>
      <c r="D183" s="144" t="s">
        <v>137</v>
      </c>
      <c r="F183" s="145" t="s">
        <v>412</v>
      </c>
      <c r="I183" s="146"/>
      <c r="L183" s="31"/>
      <c r="M183" s="147"/>
      <c r="T183" s="52"/>
      <c r="AT183" s="16" t="s">
        <v>137</v>
      </c>
      <c r="AU183" s="16" t="s">
        <v>81</v>
      </c>
    </row>
    <row r="184" spans="2:65" s="12" customFormat="1">
      <c r="B184" s="148"/>
      <c r="D184" s="149" t="s">
        <v>144</v>
      </c>
      <c r="E184" s="150" t="s">
        <v>3</v>
      </c>
      <c r="F184" s="151" t="s">
        <v>413</v>
      </c>
      <c r="H184" s="152">
        <v>2</v>
      </c>
      <c r="I184" s="153"/>
      <c r="L184" s="148"/>
      <c r="M184" s="154"/>
      <c r="T184" s="155"/>
      <c r="AT184" s="150" t="s">
        <v>144</v>
      </c>
      <c r="AU184" s="150" t="s">
        <v>81</v>
      </c>
      <c r="AV184" s="12" t="s">
        <v>81</v>
      </c>
      <c r="AW184" s="12" t="s">
        <v>33</v>
      </c>
      <c r="AX184" s="12" t="s">
        <v>79</v>
      </c>
      <c r="AY184" s="150" t="s">
        <v>129</v>
      </c>
    </row>
    <row r="185" spans="2:65" s="1" customFormat="1" ht="16.5" customHeight="1">
      <c r="B185" s="130"/>
      <c r="C185" s="168" t="s">
        <v>414</v>
      </c>
      <c r="D185" s="168" t="s">
        <v>205</v>
      </c>
      <c r="E185" s="169" t="s">
        <v>415</v>
      </c>
      <c r="F185" s="170" t="s">
        <v>416</v>
      </c>
      <c r="G185" s="171" t="s">
        <v>237</v>
      </c>
      <c r="H185" s="172">
        <v>2</v>
      </c>
      <c r="I185" s="173"/>
      <c r="J185" s="174">
        <f>ROUND(I185*H185,2)</f>
        <v>0</v>
      </c>
      <c r="K185" s="170" t="s">
        <v>135</v>
      </c>
      <c r="L185" s="175"/>
      <c r="M185" s="176" t="s">
        <v>3</v>
      </c>
      <c r="N185" s="177" t="s">
        <v>42</v>
      </c>
      <c r="P185" s="140">
        <f>O185*H185</f>
        <v>0</v>
      </c>
      <c r="Q185" s="140">
        <v>1.1000000000000001E-3</v>
      </c>
      <c r="R185" s="140">
        <f>Q185*H185</f>
        <v>2.2000000000000001E-3</v>
      </c>
      <c r="S185" s="140">
        <v>0</v>
      </c>
      <c r="T185" s="141">
        <f>S185*H185</f>
        <v>0</v>
      </c>
      <c r="AR185" s="142" t="s">
        <v>199</v>
      </c>
      <c r="AT185" s="142" t="s">
        <v>205</v>
      </c>
      <c r="AU185" s="142" t="s">
        <v>81</v>
      </c>
      <c r="AY185" s="16" t="s">
        <v>129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79</v>
      </c>
      <c r="BK185" s="143">
        <f>ROUND(I185*H185,2)</f>
        <v>0</v>
      </c>
      <c r="BL185" s="16" t="s">
        <v>93</v>
      </c>
      <c r="BM185" s="142" t="s">
        <v>417</v>
      </c>
    </row>
    <row r="186" spans="2:65" s="1" customFormat="1" ht="44.25" customHeight="1">
      <c r="B186" s="130"/>
      <c r="C186" s="131" t="s">
        <v>418</v>
      </c>
      <c r="D186" s="131" t="s">
        <v>131</v>
      </c>
      <c r="E186" s="132" t="s">
        <v>419</v>
      </c>
      <c r="F186" s="133" t="s">
        <v>420</v>
      </c>
      <c r="G186" s="134" t="s">
        <v>237</v>
      </c>
      <c r="H186" s="135">
        <v>1</v>
      </c>
      <c r="I186" s="136"/>
      <c r="J186" s="137">
        <f>ROUND(I186*H186,2)</f>
        <v>0</v>
      </c>
      <c r="K186" s="133" t="s">
        <v>135</v>
      </c>
      <c r="L186" s="31"/>
      <c r="M186" s="138" t="s">
        <v>3</v>
      </c>
      <c r="N186" s="139" t="s">
        <v>42</v>
      </c>
      <c r="P186" s="140">
        <f>O186*H186</f>
        <v>0</v>
      </c>
      <c r="Q186" s="140">
        <v>2.2568899999999998</v>
      </c>
      <c r="R186" s="140">
        <f>Q186*H186</f>
        <v>2.2568899999999998</v>
      </c>
      <c r="S186" s="140">
        <v>0</v>
      </c>
      <c r="T186" s="141">
        <f>S186*H186</f>
        <v>0</v>
      </c>
      <c r="AR186" s="142" t="s">
        <v>93</v>
      </c>
      <c r="AT186" s="142" t="s">
        <v>131</v>
      </c>
      <c r="AU186" s="142" t="s">
        <v>81</v>
      </c>
      <c r="AY186" s="16" t="s">
        <v>129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79</v>
      </c>
      <c r="BK186" s="143">
        <f>ROUND(I186*H186,2)</f>
        <v>0</v>
      </c>
      <c r="BL186" s="16" t="s">
        <v>93</v>
      </c>
      <c r="BM186" s="142" t="s">
        <v>421</v>
      </c>
    </row>
    <row r="187" spans="2:65" s="1" customFormat="1">
      <c r="B187" s="31"/>
      <c r="D187" s="144" t="s">
        <v>137</v>
      </c>
      <c r="F187" s="145" t="s">
        <v>422</v>
      </c>
      <c r="I187" s="146"/>
      <c r="L187" s="31"/>
      <c r="M187" s="147"/>
      <c r="T187" s="52"/>
      <c r="AT187" s="16" t="s">
        <v>137</v>
      </c>
      <c r="AU187" s="16" t="s">
        <v>81</v>
      </c>
    </row>
    <row r="188" spans="2:65" s="12" customFormat="1">
      <c r="B188" s="148"/>
      <c r="D188" s="149" t="s">
        <v>144</v>
      </c>
      <c r="E188" s="150" t="s">
        <v>3</v>
      </c>
      <c r="F188" s="151" t="s">
        <v>405</v>
      </c>
      <c r="H188" s="152">
        <v>1</v>
      </c>
      <c r="I188" s="153"/>
      <c r="L188" s="148"/>
      <c r="M188" s="154"/>
      <c r="T188" s="155"/>
      <c r="AT188" s="150" t="s">
        <v>144</v>
      </c>
      <c r="AU188" s="150" t="s">
        <v>81</v>
      </c>
      <c r="AV188" s="12" t="s">
        <v>81</v>
      </c>
      <c r="AW188" s="12" t="s">
        <v>33</v>
      </c>
      <c r="AX188" s="12" t="s">
        <v>79</v>
      </c>
      <c r="AY188" s="150" t="s">
        <v>129</v>
      </c>
    </row>
    <row r="189" spans="2:65" s="1" customFormat="1" ht="24.2" customHeight="1">
      <c r="B189" s="130"/>
      <c r="C189" s="168" t="s">
        <v>423</v>
      </c>
      <c r="D189" s="168" t="s">
        <v>205</v>
      </c>
      <c r="E189" s="169" t="s">
        <v>424</v>
      </c>
      <c r="F189" s="170" t="s">
        <v>425</v>
      </c>
      <c r="G189" s="171" t="s">
        <v>237</v>
      </c>
      <c r="H189" s="172">
        <v>1</v>
      </c>
      <c r="I189" s="173"/>
      <c r="J189" s="174">
        <f>ROUND(I189*H189,2)</f>
        <v>0</v>
      </c>
      <c r="K189" s="170" t="s">
        <v>135</v>
      </c>
      <c r="L189" s="175"/>
      <c r="M189" s="176" t="s">
        <v>3</v>
      </c>
      <c r="N189" s="177" t="s">
        <v>42</v>
      </c>
      <c r="P189" s="140">
        <f>O189*H189</f>
        <v>0</v>
      </c>
      <c r="Q189" s="140">
        <v>2.4169999999999998</v>
      </c>
      <c r="R189" s="140">
        <f>Q189*H189</f>
        <v>2.4169999999999998</v>
      </c>
      <c r="S189" s="140">
        <v>0</v>
      </c>
      <c r="T189" s="141">
        <f>S189*H189</f>
        <v>0</v>
      </c>
      <c r="AR189" s="142" t="s">
        <v>199</v>
      </c>
      <c r="AT189" s="142" t="s">
        <v>205</v>
      </c>
      <c r="AU189" s="142" t="s">
        <v>81</v>
      </c>
      <c r="AY189" s="16" t="s">
        <v>129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79</v>
      </c>
      <c r="BK189" s="143">
        <f>ROUND(I189*H189,2)</f>
        <v>0</v>
      </c>
      <c r="BL189" s="16" t="s">
        <v>93</v>
      </c>
      <c r="BM189" s="142" t="s">
        <v>426</v>
      </c>
    </row>
    <row r="190" spans="2:65" s="1" customFormat="1" ht="24.2" customHeight="1">
      <c r="B190" s="130"/>
      <c r="C190" s="168" t="s">
        <v>427</v>
      </c>
      <c r="D190" s="168" t="s">
        <v>205</v>
      </c>
      <c r="E190" s="169" t="s">
        <v>428</v>
      </c>
      <c r="F190" s="170" t="s">
        <v>429</v>
      </c>
      <c r="G190" s="171" t="s">
        <v>237</v>
      </c>
      <c r="H190" s="172">
        <v>1</v>
      </c>
      <c r="I190" s="173"/>
      <c r="J190" s="174">
        <f>ROUND(I190*H190,2)</f>
        <v>0</v>
      </c>
      <c r="K190" s="170" t="s">
        <v>135</v>
      </c>
      <c r="L190" s="175"/>
      <c r="M190" s="176" t="s">
        <v>3</v>
      </c>
      <c r="N190" s="177" t="s">
        <v>42</v>
      </c>
      <c r="P190" s="140">
        <f>O190*H190</f>
        <v>0</v>
      </c>
      <c r="Q190" s="140">
        <v>1.0129999999999999</v>
      </c>
      <c r="R190" s="140">
        <f>Q190*H190</f>
        <v>1.0129999999999999</v>
      </c>
      <c r="S190" s="140">
        <v>0</v>
      </c>
      <c r="T190" s="141">
        <f>S190*H190</f>
        <v>0</v>
      </c>
      <c r="AR190" s="142" t="s">
        <v>199</v>
      </c>
      <c r="AT190" s="142" t="s">
        <v>205</v>
      </c>
      <c r="AU190" s="142" t="s">
        <v>81</v>
      </c>
      <c r="AY190" s="16" t="s">
        <v>129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79</v>
      </c>
      <c r="BK190" s="143">
        <f>ROUND(I190*H190,2)</f>
        <v>0</v>
      </c>
      <c r="BL190" s="16" t="s">
        <v>93</v>
      </c>
      <c r="BM190" s="142" t="s">
        <v>430</v>
      </c>
    </row>
    <row r="191" spans="2:65" s="1" customFormat="1" ht="24.2" customHeight="1">
      <c r="B191" s="130"/>
      <c r="C191" s="168" t="s">
        <v>431</v>
      </c>
      <c r="D191" s="168" t="s">
        <v>205</v>
      </c>
      <c r="E191" s="169" t="s">
        <v>432</v>
      </c>
      <c r="F191" s="170" t="s">
        <v>433</v>
      </c>
      <c r="G191" s="171" t="s">
        <v>237</v>
      </c>
      <c r="H191" s="172">
        <v>1</v>
      </c>
      <c r="I191" s="173"/>
      <c r="J191" s="174">
        <f>ROUND(I191*H191,2)</f>
        <v>0</v>
      </c>
      <c r="K191" s="170" t="s">
        <v>135</v>
      </c>
      <c r="L191" s="175"/>
      <c r="M191" s="176" t="s">
        <v>3</v>
      </c>
      <c r="N191" s="177" t="s">
        <v>42</v>
      </c>
      <c r="P191" s="140">
        <f>O191*H191</f>
        <v>0</v>
      </c>
      <c r="Q191" s="140">
        <v>0.56999999999999995</v>
      </c>
      <c r="R191" s="140">
        <f>Q191*H191</f>
        <v>0.56999999999999995</v>
      </c>
      <c r="S191" s="140">
        <v>0</v>
      </c>
      <c r="T191" s="141">
        <f>S191*H191</f>
        <v>0</v>
      </c>
      <c r="AR191" s="142" t="s">
        <v>199</v>
      </c>
      <c r="AT191" s="142" t="s">
        <v>205</v>
      </c>
      <c r="AU191" s="142" t="s">
        <v>81</v>
      </c>
      <c r="AY191" s="16" t="s">
        <v>129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79</v>
      </c>
      <c r="BK191" s="143">
        <f>ROUND(I191*H191,2)</f>
        <v>0</v>
      </c>
      <c r="BL191" s="16" t="s">
        <v>93</v>
      </c>
      <c r="BM191" s="142" t="s">
        <v>434</v>
      </c>
    </row>
    <row r="192" spans="2:65" s="1" customFormat="1" ht="24.2" customHeight="1">
      <c r="B192" s="130"/>
      <c r="C192" s="131" t="s">
        <v>435</v>
      </c>
      <c r="D192" s="131" t="s">
        <v>131</v>
      </c>
      <c r="E192" s="132" t="s">
        <v>436</v>
      </c>
      <c r="F192" s="133" t="s">
        <v>437</v>
      </c>
      <c r="G192" s="134" t="s">
        <v>237</v>
      </c>
      <c r="H192" s="135">
        <v>1</v>
      </c>
      <c r="I192" s="136"/>
      <c r="J192" s="137">
        <f>ROUND(I192*H192,2)</f>
        <v>0</v>
      </c>
      <c r="K192" s="133" t="s">
        <v>135</v>
      </c>
      <c r="L192" s="31"/>
      <c r="M192" s="138" t="s">
        <v>3</v>
      </c>
      <c r="N192" s="139" t="s">
        <v>42</v>
      </c>
      <c r="P192" s="140">
        <f>O192*H192</f>
        <v>0</v>
      </c>
      <c r="Q192" s="140">
        <v>0.21734000000000001</v>
      </c>
      <c r="R192" s="140">
        <f>Q192*H192</f>
        <v>0.21734000000000001</v>
      </c>
      <c r="S192" s="140">
        <v>0</v>
      </c>
      <c r="T192" s="141">
        <f>S192*H192</f>
        <v>0</v>
      </c>
      <c r="AR192" s="142" t="s">
        <v>93</v>
      </c>
      <c r="AT192" s="142" t="s">
        <v>131</v>
      </c>
      <c r="AU192" s="142" t="s">
        <v>81</v>
      </c>
      <c r="AY192" s="16" t="s">
        <v>129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79</v>
      </c>
      <c r="BK192" s="143">
        <f>ROUND(I192*H192,2)</f>
        <v>0</v>
      </c>
      <c r="BL192" s="16" t="s">
        <v>93</v>
      </c>
      <c r="BM192" s="142" t="s">
        <v>438</v>
      </c>
    </row>
    <row r="193" spans="2:65" s="1" customFormat="1">
      <c r="B193" s="31"/>
      <c r="D193" s="144" t="s">
        <v>137</v>
      </c>
      <c r="F193" s="145" t="s">
        <v>439</v>
      </c>
      <c r="I193" s="146"/>
      <c r="L193" s="31"/>
      <c r="M193" s="147"/>
      <c r="T193" s="52"/>
      <c r="AT193" s="16" t="s">
        <v>137</v>
      </c>
      <c r="AU193" s="16" t="s">
        <v>81</v>
      </c>
    </row>
    <row r="194" spans="2:65" s="12" customFormat="1">
      <c r="B194" s="148"/>
      <c r="D194" s="149" t="s">
        <v>144</v>
      </c>
      <c r="E194" s="150" t="s">
        <v>3</v>
      </c>
      <c r="F194" s="151" t="s">
        <v>440</v>
      </c>
      <c r="H194" s="152">
        <v>1</v>
      </c>
      <c r="I194" s="153"/>
      <c r="L194" s="148"/>
      <c r="M194" s="154"/>
      <c r="T194" s="155"/>
      <c r="AT194" s="150" t="s">
        <v>144</v>
      </c>
      <c r="AU194" s="150" t="s">
        <v>81</v>
      </c>
      <c r="AV194" s="12" t="s">
        <v>81</v>
      </c>
      <c r="AW194" s="12" t="s">
        <v>33</v>
      </c>
      <c r="AX194" s="12" t="s">
        <v>79</v>
      </c>
      <c r="AY194" s="150" t="s">
        <v>129</v>
      </c>
    </row>
    <row r="195" spans="2:65" s="1" customFormat="1" ht="21.75" customHeight="1">
      <c r="B195" s="130"/>
      <c r="C195" s="168" t="s">
        <v>441</v>
      </c>
      <c r="D195" s="168" t="s">
        <v>205</v>
      </c>
      <c r="E195" s="169" t="s">
        <v>442</v>
      </c>
      <c r="F195" s="170" t="s">
        <v>443</v>
      </c>
      <c r="G195" s="171" t="s">
        <v>237</v>
      </c>
      <c r="H195" s="172">
        <v>1</v>
      </c>
      <c r="I195" s="173"/>
      <c r="J195" s="174">
        <f>ROUND(I195*H195,2)</f>
        <v>0</v>
      </c>
      <c r="K195" s="170" t="s">
        <v>135</v>
      </c>
      <c r="L195" s="175"/>
      <c r="M195" s="176" t="s">
        <v>3</v>
      </c>
      <c r="N195" s="177" t="s">
        <v>42</v>
      </c>
      <c r="P195" s="140">
        <f>O195*H195</f>
        <v>0</v>
      </c>
      <c r="Q195" s="140">
        <v>0.19600000000000001</v>
      </c>
      <c r="R195" s="140">
        <f>Q195*H195</f>
        <v>0.19600000000000001</v>
      </c>
      <c r="S195" s="140">
        <v>0</v>
      </c>
      <c r="T195" s="141">
        <f>S195*H195</f>
        <v>0</v>
      </c>
      <c r="AR195" s="142" t="s">
        <v>199</v>
      </c>
      <c r="AT195" s="142" t="s">
        <v>205</v>
      </c>
      <c r="AU195" s="142" t="s">
        <v>81</v>
      </c>
      <c r="AY195" s="16" t="s">
        <v>129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79</v>
      </c>
      <c r="BK195" s="143">
        <f>ROUND(I195*H195,2)</f>
        <v>0</v>
      </c>
      <c r="BL195" s="16" t="s">
        <v>93</v>
      </c>
      <c r="BM195" s="142" t="s">
        <v>444</v>
      </c>
    </row>
    <row r="196" spans="2:65" s="1" customFormat="1" ht="33" customHeight="1">
      <c r="B196" s="130"/>
      <c r="C196" s="131" t="s">
        <v>445</v>
      </c>
      <c r="D196" s="131" t="s">
        <v>131</v>
      </c>
      <c r="E196" s="132" t="s">
        <v>446</v>
      </c>
      <c r="F196" s="133" t="s">
        <v>447</v>
      </c>
      <c r="G196" s="134" t="s">
        <v>141</v>
      </c>
      <c r="H196" s="135">
        <v>28.126999999999999</v>
      </c>
      <c r="I196" s="136"/>
      <c r="J196" s="137">
        <f>ROUND(I196*H196,2)</f>
        <v>0</v>
      </c>
      <c r="K196" s="133" t="s">
        <v>135</v>
      </c>
      <c r="L196" s="31"/>
      <c r="M196" s="138" t="s">
        <v>3</v>
      </c>
      <c r="N196" s="139" t="s">
        <v>42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93</v>
      </c>
      <c r="AT196" s="142" t="s">
        <v>131</v>
      </c>
      <c r="AU196" s="142" t="s">
        <v>81</v>
      </c>
      <c r="AY196" s="16" t="s">
        <v>129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79</v>
      </c>
      <c r="BK196" s="143">
        <f>ROUND(I196*H196,2)</f>
        <v>0</v>
      </c>
      <c r="BL196" s="16" t="s">
        <v>93</v>
      </c>
      <c r="BM196" s="142" t="s">
        <v>448</v>
      </c>
    </row>
    <row r="197" spans="2:65" s="1" customFormat="1">
      <c r="B197" s="31"/>
      <c r="D197" s="144" t="s">
        <v>137</v>
      </c>
      <c r="F197" s="145" t="s">
        <v>449</v>
      </c>
      <c r="I197" s="146"/>
      <c r="L197" s="31"/>
      <c r="M197" s="147"/>
      <c r="T197" s="52"/>
      <c r="AT197" s="16" t="s">
        <v>137</v>
      </c>
      <c r="AU197" s="16" t="s">
        <v>81</v>
      </c>
    </row>
    <row r="198" spans="2:65" s="12" customFormat="1" ht="22.5">
      <c r="B198" s="148"/>
      <c r="D198" s="149" t="s">
        <v>144</v>
      </c>
      <c r="E198" s="150" t="s">
        <v>3</v>
      </c>
      <c r="F198" s="151" t="s">
        <v>450</v>
      </c>
      <c r="H198" s="152">
        <v>28.126999999999999</v>
      </c>
      <c r="I198" s="153"/>
      <c r="L198" s="148"/>
      <c r="M198" s="154"/>
      <c r="T198" s="155"/>
      <c r="AT198" s="150" t="s">
        <v>144</v>
      </c>
      <c r="AU198" s="150" t="s">
        <v>81</v>
      </c>
      <c r="AV198" s="12" t="s">
        <v>81</v>
      </c>
      <c r="AW198" s="12" t="s">
        <v>33</v>
      </c>
      <c r="AX198" s="12" t="s">
        <v>79</v>
      </c>
      <c r="AY198" s="150" t="s">
        <v>129</v>
      </c>
    </row>
    <row r="199" spans="2:65" s="1" customFormat="1" ht="21.75" customHeight="1">
      <c r="B199" s="130"/>
      <c r="C199" s="131" t="s">
        <v>451</v>
      </c>
      <c r="D199" s="131" t="s">
        <v>131</v>
      </c>
      <c r="E199" s="132" t="s">
        <v>452</v>
      </c>
      <c r="F199" s="133" t="s">
        <v>453</v>
      </c>
      <c r="G199" s="134" t="s">
        <v>134</v>
      </c>
      <c r="H199" s="135">
        <v>123.152</v>
      </c>
      <c r="I199" s="136"/>
      <c r="J199" s="137">
        <f>ROUND(I199*H199,2)</f>
        <v>0</v>
      </c>
      <c r="K199" s="133" t="s">
        <v>135</v>
      </c>
      <c r="L199" s="31"/>
      <c r="M199" s="138" t="s">
        <v>3</v>
      </c>
      <c r="N199" s="139" t="s">
        <v>42</v>
      </c>
      <c r="P199" s="140">
        <f>O199*H199</f>
        <v>0</v>
      </c>
      <c r="Q199" s="140">
        <v>4.0200000000000001E-3</v>
      </c>
      <c r="R199" s="140">
        <f>Q199*H199</f>
        <v>0.49507104000000002</v>
      </c>
      <c r="S199" s="140">
        <v>0</v>
      </c>
      <c r="T199" s="141">
        <f>S199*H199</f>
        <v>0</v>
      </c>
      <c r="AR199" s="142" t="s">
        <v>93</v>
      </c>
      <c r="AT199" s="142" t="s">
        <v>131</v>
      </c>
      <c r="AU199" s="142" t="s">
        <v>81</v>
      </c>
      <c r="AY199" s="16" t="s">
        <v>129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79</v>
      </c>
      <c r="BK199" s="143">
        <f>ROUND(I199*H199,2)</f>
        <v>0</v>
      </c>
      <c r="BL199" s="16" t="s">
        <v>93</v>
      </c>
      <c r="BM199" s="142" t="s">
        <v>454</v>
      </c>
    </row>
    <row r="200" spans="2:65" s="1" customFormat="1">
      <c r="B200" s="31"/>
      <c r="D200" s="144" t="s">
        <v>137</v>
      </c>
      <c r="F200" s="145" t="s">
        <v>455</v>
      </c>
      <c r="I200" s="146"/>
      <c r="L200" s="31"/>
      <c r="M200" s="147"/>
      <c r="T200" s="52"/>
      <c r="AT200" s="16" t="s">
        <v>137</v>
      </c>
      <c r="AU200" s="16" t="s">
        <v>81</v>
      </c>
    </row>
    <row r="201" spans="2:65" s="12" customFormat="1">
      <c r="B201" s="148"/>
      <c r="D201" s="149" t="s">
        <v>144</v>
      </c>
      <c r="E201" s="150" t="s">
        <v>3</v>
      </c>
      <c r="F201" s="151" t="s">
        <v>456</v>
      </c>
      <c r="H201" s="152">
        <v>123.152</v>
      </c>
      <c r="I201" s="153"/>
      <c r="L201" s="148"/>
      <c r="M201" s="154"/>
      <c r="T201" s="155"/>
      <c r="AT201" s="150" t="s">
        <v>144</v>
      </c>
      <c r="AU201" s="150" t="s">
        <v>81</v>
      </c>
      <c r="AV201" s="12" t="s">
        <v>81</v>
      </c>
      <c r="AW201" s="12" t="s">
        <v>33</v>
      </c>
      <c r="AX201" s="12" t="s">
        <v>79</v>
      </c>
      <c r="AY201" s="150" t="s">
        <v>129</v>
      </c>
    </row>
    <row r="202" spans="2:65" s="11" customFormat="1" ht="22.9" customHeight="1">
      <c r="B202" s="118"/>
      <c r="D202" s="119" t="s">
        <v>70</v>
      </c>
      <c r="E202" s="128" t="s">
        <v>204</v>
      </c>
      <c r="F202" s="128" t="s">
        <v>457</v>
      </c>
      <c r="I202" s="121"/>
      <c r="J202" s="129">
        <f>BK202</f>
        <v>0</v>
      </c>
      <c r="L202" s="118"/>
      <c r="M202" s="123"/>
      <c r="P202" s="124">
        <f>SUM(P203:P208)</f>
        <v>0</v>
      </c>
      <c r="R202" s="124">
        <f>SUM(R203:R208)</f>
        <v>0.18707099999999999</v>
      </c>
      <c r="T202" s="125">
        <f>SUM(T203:T208)</f>
        <v>0</v>
      </c>
      <c r="AR202" s="119" t="s">
        <v>79</v>
      </c>
      <c r="AT202" s="126" t="s">
        <v>70</v>
      </c>
      <c r="AU202" s="126" t="s">
        <v>79</v>
      </c>
      <c r="AY202" s="119" t="s">
        <v>129</v>
      </c>
      <c r="BK202" s="127">
        <f>SUM(BK203:BK208)</f>
        <v>0</v>
      </c>
    </row>
    <row r="203" spans="2:65" s="1" customFormat="1" ht="44.25" customHeight="1">
      <c r="B203" s="130"/>
      <c r="C203" s="131" t="s">
        <v>458</v>
      </c>
      <c r="D203" s="131" t="s">
        <v>131</v>
      </c>
      <c r="E203" s="132" t="s">
        <v>459</v>
      </c>
      <c r="F203" s="133" t="s">
        <v>460</v>
      </c>
      <c r="G203" s="134" t="s">
        <v>134</v>
      </c>
      <c r="H203" s="135">
        <v>1.8</v>
      </c>
      <c r="I203" s="136"/>
      <c r="J203" s="137">
        <f>ROUND(I203*H203,2)</f>
        <v>0</v>
      </c>
      <c r="K203" s="133" t="s">
        <v>135</v>
      </c>
      <c r="L203" s="31"/>
      <c r="M203" s="138" t="s">
        <v>3</v>
      </c>
      <c r="N203" s="139" t="s">
        <v>42</v>
      </c>
      <c r="P203" s="140">
        <f>O203*H203</f>
        <v>0</v>
      </c>
      <c r="Q203" s="140">
        <v>4.6219999999999997E-2</v>
      </c>
      <c r="R203" s="140">
        <f>Q203*H203</f>
        <v>8.3195999999999992E-2</v>
      </c>
      <c r="S203" s="140">
        <v>0</v>
      </c>
      <c r="T203" s="141">
        <f>S203*H203</f>
        <v>0</v>
      </c>
      <c r="AR203" s="142" t="s">
        <v>93</v>
      </c>
      <c r="AT203" s="142" t="s">
        <v>131</v>
      </c>
      <c r="AU203" s="142" t="s">
        <v>81</v>
      </c>
      <c r="AY203" s="16" t="s">
        <v>129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79</v>
      </c>
      <c r="BK203" s="143">
        <f>ROUND(I203*H203,2)</f>
        <v>0</v>
      </c>
      <c r="BL203" s="16" t="s">
        <v>93</v>
      </c>
      <c r="BM203" s="142" t="s">
        <v>461</v>
      </c>
    </row>
    <row r="204" spans="2:65" s="1" customFormat="1">
      <c r="B204" s="31"/>
      <c r="D204" s="144" t="s">
        <v>137</v>
      </c>
      <c r="F204" s="145" t="s">
        <v>462</v>
      </c>
      <c r="I204" s="146"/>
      <c r="L204" s="31"/>
      <c r="M204" s="147"/>
      <c r="T204" s="52"/>
      <c r="AT204" s="16" t="s">
        <v>137</v>
      </c>
      <c r="AU204" s="16" t="s">
        <v>81</v>
      </c>
    </row>
    <row r="205" spans="2:65" s="12" customFormat="1">
      <c r="B205" s="148"/>
      <c r="D205" s="149" t="s">
        <v>144</v>
      </c>
      <c r="E205" s="150" t="s">
        <v>3</v>
      </c>
      <c r="F205" s="151" t="s">
        <v>463</v>
      </c>
      <c r="H205" s="152">
        <v>1.8</v>
      </c>
      <c r="I205" s="153"/>
      <c r="L205" s="148"/>
      <c r="M205" s="154"/>
      <c r="T205" s="155"/>
      <c r="AT205" s="150" t="s">
        <v>144</v>
      </c>
      <c r="AU205" s="150" t="s">
        <v>81</v>
      </c>
      <c r="AV205" s="12" t="s">
        <v>81</v>
      </c>
      <c r="AW205" s="12" t="s">
        <v>33</v>
      </c>
      <c r="AX205" s="12" t="s">
        <v>79</v>
      </c>
      <c r="AY205" s="150" t="s">
        <v>129</v>
      </c>
    </row>
    <row r="206" spans="2:65" s="1" customFormat="1" ht="16.5" customHeight="1">
      <c r="B206" s="130"/>
      <c r="C206" s="131" t="s">
        <v>464</v>
      </c>
      <c r="D206" s="131" t="s">
        <v>131</v>
      </c>
      <c r="E206" s="132" t="s">
        <v>465</v>
      </c>
      <c r="F206" s="133" t="s">
        <v>466</v>
      </c>
      <c r="G206" s="134" t="s">
        <v>242</v>
      </c>
      <c r="H206" s="135">
        <v>1.5</v>
      </c>
      <c r="I206" s="136"/>
      <c r="J206" s="137">
        <f>ROUND(I206*H206,2)</f>
        <v>0</v>
      </c>
      <c r="K206" s="133" t="s">
        <v>135</v>
      </c>
      <c r="L206" s="31"/>
      <c r="M206" s="138" t="s">
        <v>3</v>
      </c>
      <c r="N206" s="139" t="s">
        <v>42</v>
      </c>
      <c r="P206" s="140">
        <f>O206*H206</f>
        <v>0</v>
      </c>
      <c r="Q206" s="140">
        <v>6.9250000000000006E-2</v>
      </c>
      <c r="R206" s="140">
        <f>Q206*H206</f>
        <v>0.10387500000000001</v>
      </c>
      <c r="S206" s="140">
        <v>0</v>
      </c>
      <c r="T206" s="141">
        <f>S206*H206</f>
        <v>0</v>
      </c>
      <c r="AR206" s="142" t="s">
        <v>93</v>
      </c>
      <c r="AT206" s="142" t="s">
        <v>131</v>
      </c>
      <c r="AU206" s="142" t="s">
        <v>81</v>
      </c>
      <c r="AY206" s="16" t="s">
        <v>129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79</v>
      </c>
      <c r="BK206" s="143">
        <f>ROUND(I206*H206,2)</f>
        <v>0</v>
      </c>
      <c r="BL206" s="16" t="s">
        <v>93</v>
      </c>
      <c r="BM206" s="142" t="s">
        <v>467</v>
      </c>
    </row>
    <row r="207" spans="2:65" s="1" customFormat="1">
      <c r="B207" s="31"/>
      <c r="D207" s="144" t="s">
        <v>137</v>
      </c>
      <c r="F207" s="145" t="s">
        <v>468</v>
      </c>
      <c r="I207" s="146"/>
      <c r="L207" s="31"/>
      <c r="M207" s="147"/>
      <c r="T207" s="52"/>
      <c r="AT207" s="16" t="s">
        <v>137</v>
      </c>
      <c r="AU207" s="16" t="s">
        <v>81</v>
      </c>
    </row>
    <row r="208" spans="2:65" s="12" customFormat="1">
      <c r="B208" s="148"/>
      <c r="D208" s="149" t="s">
        <v>144</v>
      </c>
      <c r="E208" s="150" t="s">
        <v>3</v>
      </c>
      <c r="F208" s="151" t="s">
        <v>469</v>
      </c>
      <c r="H208" s="152">
        <v>1.5</v>
      </c>
      <c r="I208" s="153"/>
      <c r="L208" s="148"/>
      <c r="M208" s="154"/>
      <c r="T208" s="155"/>
      <c r="AT208" s="150" t="s">
        <v>144</v>
      </c>
      <c r="AU208" s="150" t="s">
        <v>81</v>
      </c>
      <c r="AV208" s="12" t="s">
        <v>81</v>
      </c>
      <c r="AW208" s="12" t="s">
        <v>33</v>
      </c>
      <c r="AX208" s="12" t="s">
        <v>79</v>
      </c>
      <c r="AY208" s="150" t="s">
        <v>129</v>
      </c>
    </row>
    <row r="209" spans="2:65" s="11" customFormat="1" ht="22.9" customHeight="1">
      <c r="B209" s="118"/>
      <c r="D209" s="119" t="s">
        <v>70</v>
      </c>
      <c r="E209" s="128" t="s">
        <v>291</v>
      </c>
      <c r="F209" s="128" t="s">
        <v>292</v>
      </c>
      <c r="I209" s="121"/>
      <c r="J209" s="129">
        <f>BK209</f>
        <v>0</v>
      </c>
      <c r="L209" s="118"/>
      <c r="M209" s="123"/>
      <c r="P209" s="124">
        <f>SUM(P210:P211)</f>
        <v>0</v>
      </c>
      <c r="R209" s="124">
        <f>SUM(R210:R211)</f>
        <v>0</v>
      </c>
      <c r="T209" s="125">
        <f>SUM(T210:T211)</f>
        <v>0</v>
      </c>
      <c r="AR209" s="119" t="s">
        <v>79</v>
      </c>
      <c r="AT209" s="126" t="s">
        <v>70</v>
      </c>
      <c r="AU209" s="126" t="s">
        <v>79</v>
      </c>
      <c r="AY209" s="119" t="s">
        <v>129</v>
      </c>
      <c r="BK209" s="127">
        <f>SUM(BK210:BK211)</f>
        <v>0</v>
      </c>
    </row>
    <row r="210" spans="2:65" s="1" customFormat="1" ht="21.75" customHeight="1">
      <c r="B210" s="130"/>
      <c r="C210" s="131" t="s">
        <v>470</v>
      </c>
      <c r="D210" s="131" t="s">
        <v>131</v>
      </c>
      <c r="E210" s="132" t="s">
        <v>294</v>
      </c>
      <c r="F210" s="133" t="s">
        <v>295</v>
      </c>
      <c r="G210" s="134" t="s">
        <v>248</v>
      </c>
      <c r="H210" s="135">
        <v>15.913</v>
      </c>
      <c r="I210" s="136"/>
      <c r="J210" s="137">
        <f>ROUND(I210*H210,2)</f>
        <v>0</v>
      </c>
      <c r="K210" s="133" t="s">
        <v>135</v>
      </c>
      <c r="L210" s="31"/>
      <c r="M210" s="138" t="s">
        <v>3</v>
      </c>
      <c r="N210" s="139" t="s">
        <v>42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93</v>
      </c>
      <c r="AT210" s="142" t="s">
        <v>131</v>
      </c>
      <c r="AU210" s="142" t="s">
        <v>81</v>
      </c>
      <c r="AY210" s="16" t="s">
        <v>129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79</v>
      </c>
      <c r="BK210" s="143">
        <f>ROUND(I210*H210,2)</f>
        <v>0</v>
      </c>
      <c r="BL210" s="16" t="s">
        <v>93</v>
      </c>
      <c r="BM210" s="142" t="s">
        <v>471</v>
      </c>
    </row>
    <row r="211" spans="2:65" s="1" customFormat="1">
      <c r="B211" s="31"/>
      <c r="D211" s="144" t="s">
        <v>137</v>
      </c>
      <c r="F211" s="145" t="s">
        <v>297</v>
      </c>
      <c r="I211" s="146"/>
      <c r="L211" s="31"/>
      <c r="M211" s="147"/>
      <c r="T211" s="52"/>
      <c r="AT211" s="16" t="s">
        <v>137</v>
      </c>
      <c r="AU211" s="16" t="s">
        <v>81</v>
      </c>
    </row>
    <row r="212" spans="2:65" s="11" customFormat="1" ht="25.9" customHeight="1">
      <c r="B212" s="118"/>
      <c r="D212" s="119" t="s">
        <v>70</v>
      </c>
      <c r="E212" s="120" t="s">
        <v>472</v>
      </c>
      <c r="F212" s="120" t="s">
        <v>473</v>
      </c>
      <c r="I212" s="121"/>
      <c r="J212" s="122">
        <f>BK212</f>
        <v>0</v>
      </c>
      <c r="L212" s="118"/>
      <c r="M212" s="123"/>
      <c r="P212" s="124">
        <f>P213+P216</f>
        <v>0</v>
      </c>
      <c r="R212" s="124">
        <f>R213+R216</f>
        <v>0</v>
      </c>
      <c r="T212" s="125">
        <f>T213+T216</f>
        <v>0</v>
      </c>
      <c r="AR212" s="119" t="s">
        <v>81</v>
      </c>
      <c r="AT212" s="126" t="s">
        <v>70</v>
      </c>
      <c r="AU212" s="126" t="s">
        <v>71</v>
      </c>
      <c r="AY212" s="119" t="s">
        <v>129</v>
      </c>
      <c r="BK212" s="127">
        <f>BK213+BK216</f>
        <v>0</v>
      </c>
    </row>
    <row r="213" spans="2:65" s="11" customFormat="1" ht="22.9" customHeight="1">
      <c r="B213" s="118"/>
      <c r="D213" s="119" t="s">
        <v>70</v>
      </c>
      <c r="E213" s="128" t="s">
        <v>474</v>
      </c>
      <c r="F213" s="128" t="s">
        <v>475</v>
      </c>
      <c r="I213" s="121"/>
      <c r="J213" s="129">
        <f>BK213</f>
        <v>0</v>
      </c>
      <c r="L213" s="118"/>
      <c r="M213" s="123"/>
      <c r="P213" s="124">
        <f>SUM(P214:P215)</f>
        <v>0</v>
      </c>
      <c r="R213" s="124">
        <f>SUM(R214:R215)</f>
        <v>0</v>
      </c>
      <c r="T213" s="125">
        <f>SUM(T214:T215)</f>
        <v>0</v>
      </c>
      <c r="AR213" s="119" t="s">
        <v>81</v>
      </c>
      <c r="AT213" s="126" t="s">
        <v>70</v>
      </c>
      <c r="AU213" s="126" t="s">
        <v>79</v>
      </c>
      <c r="AY213" s="119" t="s">
        <v>129</v>
      </c>
      <c r="BK213" s="127">
        <f>SUM(BK214:BK215)</f>
        <v>0</v>
      </c>
    </row>
    <row r="214" spans="2:65" s="1" customFormat="1" ht="62.65" customHeight="1">
      <c r="B214" s="130"/>
      <c r="C214" s="131" t="s">
        <v>476</v>
      </c>
      <c r="D214" s="131" t="s">
        <v>131</v>
      </c>
      <c r="E214" s="132" t="s">
        <v>477</v>
      </c>
      <c r="F214" s="133" t="s">
        <v>478</v>
      </c>
      <c r="G214" s="134" t="s">
        <v>237</v>
      </c>
      <c r="H214" s="135">
        <v>1</v>
      </c>
      <c r="I214" s="136"/>
      <c r="J214" s="137">
        <f>ROUND(I214*H214,2)</f>
        <v>0</v>
      </c>
      <c r="K214" s="133" t="s">
        <v>3</v>
      </c>
      <c r="L214" s="31"/>
      <c r="M214" s="138" t="s">
        <v>3</v>
      </c>
      <c r="N214" s="139" t="s">
        <v>42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245</v>
      </c>
      <c r="AT214" s="142" t="s">
        <v>131</v>
      </c>
      <c r="AU214" s="142" t="s">
        <v>81</v>
      </c>
      <c r="AY214" s="16" t="s">
        <v>129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79</v>
      </c>
      <c r="BK214" s="143">
        <f>ROUND(I214*H214,2)</f>
        <v>0</v>
      </c>
      <c r="BL214" s="16" t="s">
        <v>245</v>
      </c>
      <c r="BM214" s="142" t="s">
        <v>479</v>
      </c>
    </row>
    <row r="215" spans="2:65" s="12" customFormat="1">
      <c r="B215" s="148"/>
      <c r="D215" s="149" t="s">
        <v>144</v>
      </c>
      <c r="E215" s="150" t="s">
        <v>3</v>
      </c>
      <c r="F215" s="151" t="s">
        <v>405</v>
      </c>
      <c r="H215" s="152">
        <v>1</v>
      </c>
      <c r="I215" s="153"/>
      <c r="L215" s="148"/>
      <c r="M215" s="154"/>
      <c r="T215" s="155"/>
      <c r="AT215" s="150" t="s">
        <v>144</v>
      </c>
      <c r="AU215" s="150" t="s">
        <v>81</v>
      </c>
      <c r="AV215" s="12" t="s">
        <v>81</v>
      </c>
      <c r="AW215" s="12" t="s">
        <v>33</v>
      </c>
      <c r="AX215" s="12" t="s">
        <v>79</v>
      </c>
      <c r="AY215" s="150" t="s">
        <v>129</v>
      </c>
    </row>
    <row r="216" spans="2:65" s="11" customFormat="1" ht="22.9" customHeight="1">
      <c r="B216" s="118"/>
      <c r="D216" s="119" t="s">
        <v>70</v>
      </c>
      <c r="E216" s="128" t="s">
        <v>480</v>
      </c>
      <c r="F216" s="128" t="s">
        <v>481</v>
      </c>
      <c r="I216" s="121"/>
      <c r="J216" s="129">
        <f>BK216</f>
        <v>0</v>
      </c>
      <c r="L216" s="118"/>
      <c r="M216" s="123"/>
      <c r="P216" s="124">
        <f>SUM(P217:P220)</f>
        <v>0</v>
      </c>
      <c r="R216" s="124">
        <f>SUM(R217:R220)</f>
        <v>0</v>
      </c>
      <c r="T216" s="125">
        <f>SUM(T217:T220)</f>
        <v>0</v>
      </c>
      <c r="AR216" s="119" t="s">
        <v>81</v>
      </c>
      <c r="AT216" s="126" t="s">
        <v>70</v>
      </c>
      <c r="AU216" s="126" t="s">
        <v>79</v>
      </c>
      <c r="AY216" s="119" t="s">
        <v>129</v>
      </c>
      <c r="BK216" s="127">
        <f>SUM(BK217:BK220)</f>
        <v>0</v>
      </c>
    </row>
    <row r="217" spans="2:65" s="1" customFormat="1" ht="37.9" customHeight="1">
      <c r="B217" s="130"/>
      <c r="C217" s="131" t="s">
        <v>482</v>
      </c>
      <c r="D217" s="131" t="s">
        <v>131</v>
      </c>
      <c r="E217" s="132" t="s">
        <v>483</v>
      </c>
      <c r="F217" s="133" t="s">
        <v>484</v>
      </c>
      <c r="G217" s="134" t="s">
        <v>237</v>
      </c>
      <c r="H217" s="135">
        <v>1</v>
      </c>
      <c r="I217" s="136"/>
      <c r="J217" s="137">
        <f>ROUND(I217*H217,2)</f>
        <v>0</v>
      </c>
      <c r="K217" s="133" t="s">
        <v>3</v>
      </c>
      <c r="L217" s="31"/>
      <c r="M217" s="138" t="s">
        <v>3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245</v>
      </c>
      <c r="AT217" s="142" t="s">
        <v>131</v>
      </c>
      <c r="AU217" s="142" t="s">
        <v>81</v>
      </c>
      <c r="AY217" s="16" t="s">
        <v>129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79</v>
      </c>
      <c r="BK217" s="143">
        <f>ROUND(I217*H217,2)</f>
        <v>0</v>
      </c>
      <c r="BL217" s="16" t="s">
        <v>245</v>
      </c>
      <c r="BM217" s="142" t="s">
        <v>485</v>
      </c>
    </row>
    <row r="218" spans="2:65" s="12" customFormat="1">
      <c r="B218" s="148"/>
      <c r="D218" s="149" t="s">
        <v>144</v>
      </c>
      <c r="E218" s="150" t="s">
        <v>3</v>
      </c>
      <c r="F218" s="151" t="s">
        <v>486</v>
      </c>
      <c r="H218" s="152">
        <v>1</v>
      </c>
      <c r="I218" s="153"/>
      <c r="L218" s="148"/>
      <c r="M218" s="154"/>
      <c r="T218" s="155"/>
      <c r="AT218" s="150" t="s">
        <v>144</v>
      </c>
      <c r="AU218" s="150" t="s">
        <v>81</v>
      </c>
      <c r="AV218" s="12" t="s">
        <v>81</v>
      </c>
      <c r="AW218" s="12" t="s">
        <v>33</v>
      </c>
      <c r="AX218" s="12" t="s">
        <v>79</v>
      </c>
      <c r="AY218" s="150" t="s">
        <v>129</v>
      </c>
    </row>
    <row r="219" spans="2:65" s="1" customFormat="1" ht="16.5" customHeight="1">
      <c r="B219" s="130"/>
      <c r="C219" s="131" t="s">
        <v>487</v>
      </c>
      <c r="D219" s="131" t="s">
        <v>131</v>
      </c>
      <c r="E219" s="132" t="s">
        <v>488</v>
      </c>
      <c r="F219" s="133" t="s">
        <v>489</v>
      </c>
      <c r="G219" s="134" t="s">
        <v>237</v>
      </c>
      <c r="H219" s="135">
        <v>1</v>
      </c>
      <c r="I219" s="136"/>
      <c r="J219" s="137">
        <f>ROUND(I219*H219,2)</f>
        <v>0</v>
      </c>
      <c r="K219" s="133" t="s">
        <v>3</v>
      </c>
      <c r="L219" s="31"/>
      <c r="M219" s="138" t="s">
        <v>3</v>
      </c>
      <c r="N219" s="139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245</v>
      </c>
      <c r="AT219" s="142" t="s">
        <v>131</v>
      </c>
      <c r="AU219" s="142" t="s">
        <v>81</v>
      </c>
      <c r="AY219" s="16" t="s">
        <v>129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79</v>
      </c>
      <c r="BK219" s="143">
        <f>ROUND(I219*H219,2)</f>
        <v>0</v>
      </c>
      <c r="BL219" s="16" t="s">
        <v>245</v>
      </c>
      <c r="BM219" s="142" t="s">
        <v>490</v>
      </c>
    </row>
    <row r="220" spans="2:65" s="12" customFormat="1">
      <c r="B220" s="148"/>
      <c r="D220" s="149" t="s">
        <v>144</v>
      </c>
      <c r="E220" s="150" t="s">
        <v>3</v>
      </c>
      <c r="F220" s="151" t="s">
        <v>486</v>
      </c>
      <c r="H220" s="152">
        <v>1</v>
      </c>
      <c r="I220" s="153"/>
      <c r="L220" s="148"/>
      <c r="M220" s="180"/>
      <c r="N220" s="181"/>
      <c r="O220" s="181"/>
      <c r="P220" s="181"/>
      <c r="Q220" s="181"/>
      <c r="R220" s="181"/>
      <c r="S220" s="181"/>
      <c r="T220" s="182"/>
      <c r="AT220" s="150" t="s">
        <v>144</v>
      </c>
      <c r="AU220" s="150" t="s">
        <v>81</v>
      </c>
      <c r="AV220" s="12" t="s">
        <v>81</v>
      </c>
      <c r="AW220" s="12" t="s">
        <v>33</v>
      </c>
      <c r="AX220" s="12" t="s">
        <v>79</v>
      </c>
      <c r="AY220" s="150" t="s">
        <v>129</v>
      </c>
    </row>
    <row r="221" spans="2:65" s="1" customFormat="1" ht="6.95" customHeight="1">
      <c r="B221" s="40"/>
      <c r="C221" s="41"/>
      <c r="D221" s="41"/>
      <c r="E221" s="41"/>
      <c r="F221" s="41"/>
      <c r="G221" s="41"/>
      <c r="H221" s="41"/>
      <c r="I221" s="41"/>
      <c r="J221" s="41"/>
      <c r="K221" s="41"/>
      <c r="L221" s="31"/>
    </row>
  </sheetData>
  <autoFilter ref="C94:K220" xr:uid="{00000000-0009-0000-0000-000003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300-000000000000}"/>
    <hyperlink ref="F102" r:id="rId2" xr:uid="{00000000-0004-0000-0300-000001000000}"/>
    <hyperlink ref="F105" r:id="rId3" xr:uid="{00000000-0004-0000-0300-000002000000}"/>
    <hyperlink ref="F108" r:id="rId4" xr:uid="{00000000-0004-0000-0300-000003000000}"/>
    <hyperlink ref="F111" r:id="rId5" xr:uid="{00000000-0004-0000-0300-000004000000}"/>
    <hyperlink ref="F114" r:id="rId6" xr:uid="{00000000-0004-0000-0300-000005000000}"/>
    <hyperlink ref="F117" r:id="rId7" xr:uid="{00000000-0004-0000-0300-000006000000}"/>
    <hyperlink ref="F120" r:id="rId8" xr:uid="{00000000-0004-0000-0300-000007000000}"/>
    <hyperlink ref="F126" r:id="rId9" xr:uid="{00000000-0004-0000-0300-000008000000}"/>
    <hyperlink ref="F131" r:id="rId10" xr:uid="{00000000-0004-0000-0300-000009000000}"/>
    <hyperlink ref="F137" r:id="rId11" xr:uid="{00000000-0004-0000-0300-00000A000000}"/>
    <hyperlink ref="F143" r:id="rId12" xr:uid="{00000000-0004-0000-0300-00000B000000}"/>
    <hyperlink ref="F149" r:id="rId13" xr:uid="{00000000-0004-0000-0300-00000C000000}"/>
    <hyperlink ref="F163" r:id="rId14" xr:uid="{00000000-0004-0000-0300-00000D000000}"/>
    <hyperlink ref="F166" r:id="rId15" xr:uid="{00000000-0004-0000-0300-00000E000000}"/>
    <hyperlink ref="F169" r:id="rId16" xr:uid="{00000000-0004-0000-0300-00000F000000}"/>
    <hyperlink ref="F172" r:id="rId17" xr:uid="{00000000-0004-0000-0300-000010000000}"/>
    <hyperlink ref="F176" r:id="rId18" xr:uid="{00000000-0004-0000-0300-000011000000}"/>
    <hyperlink ref="F183" r:id="rId19" xr:uid="{00000000-0004-0000-0300-000012000000}"/>
    <hyperlink ref="F187" r:id="rId20" xr:uid="{00000000-0004-0000-0300-000013000000}"/>
    <hyperlink ref="F193" r:id="rId21" xr:uid="{00000000-0004-0000-0300-000014000000}"/>
    <hyperlink ref="F197" r:id="rId22" xr:uid="{00000000-0004-0000-0300-000015000000}"/>
    <hyperlink ref="F200" r:id="rId23" xr:uid="{00000000-0004-0000-0300-000016000000}"/>
    <hyperlink ref="F204" r:id="rId24" xr:uid="{00000000-0004-0000-0300-000017000000}"/>
    <hyperlink ref="F207" r:id="rId25" xr:uid="{00000000-0004-0000-0300-000018000000}"/>
    <hyperlink ref="F211" r:id="rId26" xr:uid="{00000000-0004-0000-0300-00001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1"/>
  <sheetViews>
    <sheetView showGridLines="0" tabSelected="1" topLeftCell="A1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ht="12" customHeight="1">
      <c r="B8" s="19"/>
      <c r="D8" s="26" t="s">
        <v>106</v>
      </c>
      <c r="L8" s="19"/>
    </row>
    <row r="9" spans="2:46" s="1" customFormat="1" ht="16.5" customHeight="1">
      <c r="B9" s="31"/>
      <c r="E9" s="306" t="s">
        <v>161</v>
      </c>
      <c r="F9" s="305"/>
      <c r="G9" s="305"/>
      <c r="H9" s="305"/>
      <c r="L9" s="31"/>
    </row>
    <row r="10" spans="2:46" s="1" customFormat="1" ht="12" customHeight="1">
      <c r="B10" s="31"/>
      <c r="D10" s="26" t="s">
        <v>162</v>
      </c>
      <c r="L10" s="31"/>
    </row>
    <row r="11" spans="2:46" s="1" customFormat="1" ht="16.5" customHeight="1">
      <c r="B11" s="31"/>
      <c r="E11" s="296" t="s">
        <v>491</v>
      </c>
      <c r="F11" s="305"/>
      <c r="G11" s="305"/>
      <c r="H11" s="305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19</v>
      </c>
      <c r="F13" s="24" t="s">
        <v>20</v>
      </c>
      <c r="I13" s="26" t="s">
        <v>21</v>
      </c>
      <c r="J13" s="24" t="s">
        <v>3</v>
      </c>
      <c r="L13" s="31"/>
    </row>
    <row r="14" spans="2:46" s="1" customFormat="1" ht="12" customHeight="1">
      <c r="B14" s="31"/>
      <c r="D14" s="26" t="s">
        <v>22</v>
      </c>
      <c r="F14" s="24" t="s">
        <v>23</v>
      </c>
      <c r="I14" s="26" t="s">
        <v>24</v>
      </c>
      <c r="J14" s="48">
        <f>'Rekapitulace stavby'!AN8</f>
        <v>44903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28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29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08" t="str">
        <f>'Rekapitulace stavby'!E14</f>
        <v>Vyplň údaj</v>
      </c>
      <c r="F20" s="275"/>
      <c r="G20" s="275"/>
      <c r="H20" s="275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31</v>
      </c>
      <c r="I22" s="26" t="s">
        <v>26</v>
      </c>
      <c r="J22" s="24" t="s">
        <v>3</v>
      </c>
      <c r="L22" s="31"/>
    </row>
    <row r="23" spans="2:12" s="1" customFormat="1" ht="18" customHeight="1">
      <c r="B23" s="31"/>
      <c r="E23" s="24" t="s">
        <v>32</v>
      </c>
      <c r="I23" s="26" t="s">
        <v>28</v>
      </c>
      <c r="J23" s="24" t="s">
        <v>3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0"/>
      <c r="E29" s="279" t="s">
        <v>3</v>
      </c>
      <c r="F29" s="279"/>
      <c r="G29" s="279"/>
      <c r="H29" s="279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37</v>
      </c>
      <c r="J32" s="62">
        <f>ROUND(J90,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39</v>
      </c>
      <c r="I34" s="34" t="s">
        <v>38</v>
      </c>
      <c r="J34" s="34" t="s">
        <v>40</v>
      </c>
      <c r="L34" s="31"/>
    </row>
    <row r="35" spans="2:12" s="1" customFormat="1" ht="14.45" customHeight="1">
      <c r="B35" s="31"/>
      <c r="D35" s="51" t="s">
        <v>41</v>
      </c>
      <c r="E35" s="26" t="s">
        <v>42</v>
      </c>
      <c r="F35" s="82">
        <f>ROUND((SUM(BE90:BE140)),  2)</f>
        <v>0</v>
      </c>
      <c r="I35" s="92">
        <v>0.21</v>
      </c>
      <c r="J35" s="82">
        <f>ROUND(((SUM(BE90:BE140))*I35),  2)</f>
        <v>0</v>
      </c>
      <c r="L35" s="31"/>
    </row>
    <row r="36" spans="2:12" s="1" customFormat="1" ht="14.45" customHeight="1">
      <c r="B36" s="31"/>
      <c r="E36" s="26" t="s">
        <v>43</v>
      </c>
      <c r="F36" s="82">
        <f>ROUND((SUM(BF90:BF140)),  2)</f>
        <v>0</v>
      </c>
      <c r="I36" s="92">
        <v>0.15</v>
      </c>
      <c r="J36" s="82">
        <f>ROUND(((SUM(BF90:BF140))*I36),  2)</f>
        <v>0</v>
      </c>
      <c r="L36" s="31"/>
    </row>
    <row r="37" spans="2:12" s="1" customFormat="1" ht="14.45" hidden="1" customHeight="1">
      <c r="B37" s="31"/>
      <c r="E37" s="26" t="s">
        <v>44</v>
      </c>
      <c r="F37" s="82">
        <f>ROUND((SUM(BG90:BG140)),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45</v>
      </c>
      <c r="F38" s="82">
        <f>ROUND((SUM(BH90:BH140)),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46</v>
      </c>
      <c r="F39" s="82">
        <f>ROUND((SUM(BI90:BI140)),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47</v>
      </c>
      <c r="E41" s="53"/>
      <c r="F41" s="53"/>
      <c r="G41" s="95" t="s">
        <v>48</v>
      </c>
      <c r="H41" s="96" t="s">
        <v>49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108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17</v>
      </c>
      <c r="L49" s="31"/>
    </row>
    <row r="50" spans="2:47" s="1" customFormat="1" ht="26.25" customHeight="1">
      <c r="B50" s="31"/>
      <c r="E50" s="306" t="str">
        <f>E7</f>
        <v>KoPÚ Chotčiny - krajinotvorná nádrž VN1, tůně I a II, revitalizace toku v k.ú.Chotčiny</v>
      </c>
      <c r="F50" s="307"/>
      <c r="G50" s="307"/>
      <c r="H50" s="307"/>
      <c r="L50" s="31"/>
    </row>
    <row r="51" spans="2:47" ht="12" customHeight="1">
      <c r="B51" s="19"/>
      <c r="C51" s="26" t="s">
        <v>106</v>
      </c>
      <c r="L51" s="19"/>
    </row>
    <row r="52" spans="2:47" s="1" customFormat="1" ht="16.5" customHeight="1">
      <c r="B52" s="31"/>
      <c r="E52" s="306" t="s">
        <v>161</v>
      </c>
      <c r="F52" s="305"/>
      <c r="G52" s="305"/>
      <c r="H52" s="305"/>
      <c r="L52" s="31"/>
    </row>
    <row r="53" spans="2:47" s="1" customFormat="1" ht="12" customHeight="1">
      <c r="B53" s="31"/>
      <c r="C53" s="26" t="s">
        <v>162</v>
      </c>
      <c r="L53" s="31"/>
    </row>
    <row r="54" spans="2:47" s="1" customFormat="1" ht="16.5" customHeight="1">
      <c r="B54" s="31"/>
      <c r="E54" s="296" t="str">
        <f>E11</f>
        <v>3 - bezpečnostní přeliv</v>
      </c>
      <c r="F54" s="305"/>
      <c r="G54" s="305"/>
      <c r="H54" s="305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22</v>
      </c>
      <c r="F56" s="24" t="str">
        <f>F14</f>
        <v>k.ú.Chotčiny</v>
      </c>
      <c r="I56" s="26" t="s">
        <v>24</v>
      </c>
      <c r="J56" s="48">
        <f>IF(J14="","",J14)</f>
        <v>44903</v>
      </c>
      <c r="L56" s="31"/>
    </row>
    <row r="57" spans="2:47" s="1" customFormat="1" ht="6.95" customHeight="1">
      <c r="B57" s="31"/>
      <c r="L57" s="31"/>
    </row>
    <row r="58" spans="2:47" s="1" customFormat="1" ht="40.15" customHeight="1">
      <c r="B58" s="31"/>
      <c r="C58" s="26" t="s">
        <v>25</v>
      </c>
      <c r="F58" s="24" t="str">
        <f>E17</f>
        <v xml:space="preserve"> </v>
      </c>
      <c r="I58" s="26" t="s">
        <v>31</v>
      </c>
      <c r="J58" s="29" t="str">
        <f>E23</f>
        <v>Natura Koncept s.r.o. ŘEŠENÍ VODY V KRAJINĚ</v>
      </c>
      <c r="L58" s="31"/>
    </row>
    <row r="59" spans="2:47" s="1" customFormat="1" ht="15.2" customHeight="1">
      <c r="B59" s="31"/>
      <c r="C59" s="26" t="s">
        <v>29</v>
      </c>
      <c r="F59" s="24" t="str">
        <f>IF(E20="","",E20)</f>
        <v>Vyplň údaj</v>
      </c>
      <c r="I59" s="26" t="s">
        <v>34</v>
      </c>
      <c r="J59" s="29" t="str">
        <f>E26</f>
        <v xml:space="preserve"> 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69</v>
      </c>
      <c r="J63" s="62">
        <f>J90</f>
        <v>0</v>
      </c>
      <c r="L63" s="31"/>
      <c r="AU63" s="16" t="s">
        <v>111</v>
      </c>
    </row>
    <row r="64" spans="2:47" s="8" customFormat="1" ht="24.95" customHeight="1">
      <c r="B64" s="102"/>
      <c r="D64" s="103" t="s">
        <v>112</v>
      </c>
      <c r="E64" s="104"/>
      <c r="F64" s="104"/>
      <c r="G64" s="104"/>
      <c r="H64" s="104"/>
      <c r="I64" s="104"/>
      <c r="J64" s="105">
        <f>J91</f>
        <v>0</v>
      </c>
      <c r="L64" s="102"/>
    </row>
    <row r="65" spans="2:12" s="9" customFormat="1" ht="19.899999999999999" customHeight="1">
      <c r="B65" s="106"/>
      <c r="D65" s="107" t="s">
        <v>113</v>
      </c>
      <c r="E65" s="108"/>
      <c r="F65" s="108"/>
      <c r="G65" s="108"/>
      <c r="H65" s="108"/>
      <c r="I65" s="108"/>
      <c r="J65" s="109">
        <f>J92</f>
        <v>0</v>
      </c>
      <c r="L65" s="106"/>
    </row>
    <row r="66" spans="2:12" s="9" customFormat="1" ht="19.899999999999999" customHeight="1">
      <c r="B66" s="106"/>
      <c r="D66" s="107" t="s">
        <v>164</v>
      </c>
      <c r="E66" s="108"/>
      <c r="F66" s="108"/>
      <c r="G66" s="108"/>
      <c r="H66" s="108"/>
      <c r="I66" s="108"/>
      <c r="J66" s="109">
        <f>J99</f>
        <v>0</v>
      </c>
      <c r="L66" s="106"/>
    </row>
    <row r="67" spans="2:12" s="9" customFormat="1" ht="19.899999999999999" customHeight="1">
      <c r="B67" s="106"/>
      <c r="D67" s="107" t="s">
        <v>165</v>
      </c>
      <c r="E67" s="108"/>
      <c r="F67" s="108"/>
      <c r="G67" s="108"/>
      <c r="H67" s="108"/>
      <c r="I67" s="108"/>
      <c r="J67" s="109">
        <f>J126</f>
        <v>0</v>
      </c>
      <c r="L67" s="106"/>
    </row>
    <row r="68" spans="2:12" s="9" customFormat="1" ht="19.899999999999999" customHeight="1">
      <c r="B68" s="106"/>
      <c r="D68" s="107" t="s">
        <v>166</v>
      </c>
      <c r="E68" s="108"/>
      <c r="F68" s="108"/>
      <c r="G68" s="108"/>
      <c r="H68" s="108"/>
      <c r="I68" s="108"/>
      <c r="J68" s="109">
        <f>J138</f>
        <v>0</v>
      </c>
      <c r="L68" s="106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114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17</v>
      </c>
      <c r="L77" s="31"/>
    </row>
    <row r="78" spans="2:12" s="1" customFormat="1" ht="26.25" customHeight="1">
      <c r="B78" s="31"/>
      <c r="E78" s="306" t="str">
        <f>E7</f>
        <v>KoPÚ Chotčiny - krajinotvorná nádrž VN1, tůně I a II, revitalizace toku v k.ú.Chotčiny</v>
      </c>
      <c r="F78" s="307"/>
      <c r="G78" s="307"/>
      <c r="H78" s="307"/>
      <c r="L78" s="31"/>
    </row>
    <row r="79" spans="2:12" ht="12" customHeight="1">
      <c r="B79" s="19"/>
      <c r="C79" s="26" t="s">
        <v>106</v>
      </c>
      <c r="L79" s="19"/>
    </row>
    <row r="80" spans="2:12" s="1" customFormat="1" ht="16.5" customHeight="1">
      <c r="B80" s="31"/>
      <c r="E80" s="306" t="s">
        <v>161</v>
      </c>
      <c r="F80" s="305"/>
      <c r="G80" s="305"/>
      <c r="H80" s="305"/>
      <c r="L80" s="31"/>
    </row>
    <row r="81" spans="2:65" s="1" customFormat="1" ht="12" customHeight="1">
      <c r="B81" s="31"/>
      <c r="C81" s="26" t="s">
        <v>162</v>
      </c>
      <c r="L81" s="31"/>
    </row>
    <row r="82" spans="2:65" s="1" customFormat="1" ht="16.5" customHeight="1">
      <c r="B82" s="31"/>
      <c r="E82" s="296" t="str">
        <f>E11</f>
        <v>3 - bezpečnostní přeliv</v>
      </c>
      <c r="F82" s="305"/>
      <c r="G82" s="305"/>
      <c r="H82" s="305"/>
      <c r="L82" s="31"/>
    </row>
    <row r="83" spans="2:65" s="1" customFormat="1" ht="6.95" customHeight="1">
      <c r="B83" s="31"/>
      <c r="L83" s="31"/>
    </row>
    <row r="84" spans="2:65" s="1" customFormat="1" ht="12" customHeight="1">
      <c r="B84" s="31"/>
      <c r="C84" s="26" t="s">
        <v>22</v>
      </c>
      <c r="F84" s="24" t="str">
        <f>F14</f>
        <v>k.ú.Chotčiny</v>
      </c>
      <c r="I84" s="26" t="s">
        <v>24</v>
      </c>
      <c r="J84" s="48">
        <f>IF(J14="","",J14)</f>
        <v>44903</v>
      </c>
      <c r="L84" s="31"/>
    </row>
    <row r="85" spans="2:65" s="1" customFormat="1" ht="6.95" customHeight="1">
      <c r="B85" s="31"/>
      <c r="L85" s="31"/>
    </row>
    <row r="86" spans="2:65" s="1" customFormat="1" ht="40.15" customHeight="1">
      <c r="B86" s="31"/>
      <c r="C86" s="26" t="s">
        <v>25</v>
      </c>
      <c r="F86" s="24" t="str">
        <f>E17</f>
        <v xml:space="preserve"> </v>
      </c>
      <c r="I86" s="26" t="s">
        <v>31</v>
      </c>
      <c r="J86" s="29" t="str">
        <f>E23</f>
        <v>Natura Koncept s.r.o. ŘEŠENÍ VODY V KRAJINĚ</v>
      </c>
      <c r="L86" s="31"/>
    </row>
    <row r="87" spans="2:65" s="1" customFormat="1" ht="15.2" customHeight="1">
      <c r="B87" s="31"/>
      <c r="C87" s="26" t="s">
        <v>29</v>
      </c>
      <c r="F87" s="24" t="str">
        <f>IF(E20="","",E20)</f>
        <v>Vyplň údaj</v>
      </c>
      <c r="I87" s="26" t="s">
        <v>34</v>
      </c>
      <c r="J87" s="29" t="str">
        <f>E26</f>
        <v xml:space="preserve"> </v>
      </c>
      <c r="L87" s="31"/>
    </row>
    <row r="88" spans="2:65" s="1" customFormat="1" ht="10.35" customHeight="1">
      <c r="B88" s="31"/>
      <c r="L88" s="31"/>
    </row>
    <row r="89" spans="2:65" s="10" customFormat="1" ht="29.25" customHeight="1">
      <c r="B89" s="110"/>
      <c r="C89" s="111" t="s">
        <v>115</v>
      </c>
      <c r="D89" s="112" t="s">
        <v>56</v>
      </c>
      <c r="E89" s="112" t="s">
        <v>52</v>
      </c>
      <c r="F89" s="112" t="s">
        <v>53</v>
      </c>
      <c r="G89" s="112" t="s">
        <v>116</v>
      </c>
      <c r="H89" s="112" t="s">
        <v>117</v>
      </c>
      <c r="I89" s="112" t="s">
        <v>118</v>
      </c>
      <c r="J89" s="112" t="s">
        <v>110</v>
      </c>
      <c r="K89" s="113" t="s">
        <v>119</v>
      </c>
      <c r="L89" s="110"/>
      <c r="M89" s="55" t="s">
        <v>3</v>
      </c>
      <c r="N89" s="56" t="s">
        <v>41</v>
      </c>
      <c r="O89" s="56" t="s">
        <v>120</v>
      </c>
      <c r="P89" s="56" t="s">
        <v>121</v>
      </c>
      <c r="Q89" s="56" t="s">
        <v>122</v>
      </c>
      <c r="R89" s="56" t="s">
        <v>123</v>
      </c>
      <c r="S89" s="56" t="s">
        <v>124</v>
      </c>
      <c r="T89" s="57" t="s">
        <v>125</v>
      </c>
    </row>
    <row r="90" spans="2:65" s="1" customFormat="1" ht="22.9" customHeight="1">
      <c r="B90" s="31"/>
      <c r="C90" s="60" t="s">
        <v>126</v>
      </c>
      <c r="J90" s="114">
        <f>BK90</f>
        <v>0</v>
      </c>
      <c r="L90" s="31"/>
      <c r="M90" s="58"/>
      <c r="N90" s="49"/>
      <c r="O90" s="49"/>
      <c r="P90" s="115">
        <f>P91</f>
        <v>0</v>
      </c>
      <c r="Q90" s="49"/>
      <c r="R90" s="115">
        <f>R91</f>
        <v>410.29624254999999</v>
      </c>
      <c r="S90" s="49"/>
      <c r="T90" s="116">
        <f>T91</f>
        <v>0</v>
      </c>
      <c r="AT90" s="16" t="s">
        <v>70</v>
      </c>
      <c r="AU90" s="16" t="s">
        <v>111</v>
      </c>
      <c r="BK90" s="117">
        <f>BK91</f>
        <v>0</v>
      </c>
    </row>
    <row r="91" spans="2:65" s="11" customFormat="1" ht="25.9" customHeight="1">
      <c r="B91" s="118"/>
      <c r="D91" s="119" t="s">
        <v>70</v>
      </c>
      <c r="E91" s="120" t="s">
        <v>127</v>
      </c>
      <c r="F91" s="120" t="s">
        <v>128</v>
      </c>
      <c r="I91" s="121"/>
      <c r="J91" s="122">
        <f>BK91</f>
        <v>0</v>
      </c>
      <c r="L91" s="118"/>
      <c r="M91" s="123"/>
      <c r="P91" s="124">
        <f>P92+P99+P126+P138</f>
        <v>0</v>
      </c>
      <c r="R91" s="124">
        <f>R92+R99+R126+R138</f>
        <v>410.29624254999999</v>
      </c>
      <c r="T91" s="125">
        <f>T92+T99+T126+T138</f>
        <v>0</v>
      </c>
      <c r="AR91" s="119" t="s">
        <v>79</v>
      </c>
      <c r="AT91" s="126" t="s">
        <v>70</v>
      </c>
      <c r="AU91" s="126" t="s">
        <v>71</v>
      </c>
      <c r="AY91" s="119" t="s">
        <v>129</v>
      </c>
      <c r="BK91" s="127">
        <f>BK92+BK99+BK126+BK138</f>
        <v>0</v>
      </c>
    </row>
    <row r="92" spans="2:65" s="11" customFormat="1" ht="22.9" customHeight="1">
      <c r="B92" s="118"/>
      <c r="D92" s="119" t="s">
        <v>70</v>
      </c>
      <c r="E92" s="128" t="s">
        <v>79</v>
      </c>
      <c r="F92" s="128" t="s">
        <v>130</v>
      </c>
      <c r="I92" s="121"/>
      <c r="J92" s="129">
        <f>BK92</f>
        <v>0</v>
      </c>
      <c r="L92" s="118"/>
      <c r="M92" s="123"/>
      <c r="P92" s="124">
        <f>SUM(P93:P98)</f>
        <v>0</v>
      </c>
      <c r="R92" s="124">
        <f>SUM(R93:R98)</f>
        <v>0</v>
      </c>
      <c r="T92" s="125">
        <f>SUM(T93:T98)</f>
        <v>0</v>
      </c>
      <c r="AR92" s="119" t="s">
        <v>79</v>
      </c>
      <c r="AT92" s="126" t="s">
        <v>70</v>
      </c>
      <c r="AU92" s="126" t="s">
        <v>79</v>
      </c>
      <c r="AY92" s="119" t="s">
        <v>129</v>
      </c>
      <c r="BK92" s="127">
        <f>SUM(BK93:BK98)</f>
        <v>0</v>
      </c>
    </row>
    <row r="93" spans="2:65" s="1" customFormat="1" ht="44.25" customHeight="1">
      <c r="B93" s="130"/>
      <c r="C93" s="131" t="s">
        <v>79</v>
      </c>
      <c r="D93" s="131" t="s">
        <v>131</v>
      </c>
      <c r="E93" s="132" t="s">
        <v>315</v>
      </c>
      <c r="F93" s="133" t="s">
        <v>316</v>
      </c>
      <c r="G93" s="134" t="s">
        <v>141</v>
      </c>
      <c r="H93" s="135">
        <v>9</v>
      </c>
      <c r="I93" s="136"/>
      <c r="J93" s="137">
        <f>ROUND(I93*H93,2)</f>
        <v>0</v>
      </c>
      <c r="K93" s="133" t="s">
        <v>135</v>
      </c>
      <c r="L93" s="31"/>
      <c r="M93" s="138" t="s">
        <v>3</v>
      </c>
      <c r="N93" s="139" t="s">
        <v>42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93</v>
      </c>
      <c r="AT93" s="142" t="s">
        <v>131</v>
      </c>
      <c r="AU93" s="142" t="s">
        <v>81</v>
      </c>
      <c r="AY93" s="16" t="s">
        <v>129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6" t="s">
        <v>79</v>
      </c>
      <c r="BK93" s="143">
        <f>ROUND(I93*H93,2)</f>
        <v>0</v>
      </c>
      <c r="BL93" s="16" t="s">
        <v>93</v>
      </c>
      <c r="BM93" s="142" t="s">
        <v>492</v>
      </c>
    </row>
    <row r="94" spans="2:65" s="1" customFormat="1">
      <c r="B94" s="31"/>
      <c r="D94" s="144" t="s">
        <v>137</v>
      </c>
      <c r="F94" s="145" t="s">
        <v>318</v>
      </c>
      <c r="I94" s="146"/>
      <c r="L94" s="31"/>
      <c r="M94" s="147"/>
      <c r="T94" s="52"/>
      <c r="AT94" s="16" t="s">
        <v>137</v>
      </c>
      <c r="AU94" s="16" t="s">
        <v>81</v>
      </c>
    </row>
    <row r="95" spans="2:65" s="12" customFormat="1">
      <c r="B95" s="148"/>
      <c r="D95" s="149" t="s">
        <v>144</v>
      </c>
      <c r="E95" s="150" t="s">
        <v>3</v>
      </c>
      <c r="F95" s="151" t="s">
        <v>493</v>
      </c>
      <c r="H95" s="152">
        <v>9</v>
      </c>
      <c r="I95" s="153"/>
      <c r="L95" s="148"/>
      <c r="M95" s="154"/>
      <c r="T95" s="155"/>
      <c r="AT95" s="150" t="s">
        <v>144</v>
      </c>
      <c r="AU95" s="150" t="s">
        <v>81</v>
      </c>
      <c r="AV95" s="12" t="s">
        <v>81</v>
      </c>
      <c r="AW95" s="12" t="s">
        <v>33</v>
      </c>
      <c r="AX95" s="12" t="s">
        <v>79</v>
      </c>
      <c r="AY95" s="150" t="s">
        <v>129</v>
      </c>
    </row>
    <row r="96" spans="2:65" s="1" customFormat="1" ht="62.65" customHeight="1">
      <c r="B96" s="130"/>
      <c r="C96" s="131" t="s">
        <v>81</v>
      </c>
      <c r="D96" s="131" t="s">
        <v>131</v>
      </c>
      <c r="E96" s="132" t="s">
        <v>183</v>
      </c>
      <c r="F96" s="133" t="s">
        <v>184</v>
      </c>
      <c r="G96" s="134" t="s">
        <v>141</v>
      </c>
      <c r="H96" s="135">
        <v>9</v>
      </c>
      <c r="I96" s="136"/>
      <c r="J96" s="137">
        <f>ROUND(I96*H96,2)</f>
        <v>0</v>
      </c>
      <c r="K96" s="133" t="s">
        <v>135</v>
      </c>
      <c r="L96" s="31"/>
      <c r="M96" s="138" t="s">
        <v>3</v>
      </c>
      <c r="N96" s="139" t="s">
        <v>42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93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93</v>
      </c>
      <c r="BM96" s="142" t="s">
        <v>494</v>
      </c>
    </row>
    <row r="97" spans="2:65" s="1" customFormat="1">
      <c r="B97" s="31"/>
      <c r="D97" s="144" t="s">
        <v>137</v>
      </c>
      <c r="F97" s="145" t="s">
        <v>186</v>
      </c>
      <c r="I97" s="146"/>
      <c r="L97" s="31"/>
      <c r="M97" s="147"/>
      <c r="T97" s="52"/>
      <c r="AT97" s="16" t="s">
        <v>137</v>
      </c>
      <c r="AU97" s="16" t="s">
        <v>81</v>
      </c>
    </row>
    <row r="98" spans="2:65" s="12" customFormat="1">
      <c r="B98" s="148"/>
      <c r="D98" s="149" t="s">
        <v>144</v>
      </c>
      <c r="E98" s="150" t="s">
        <v>3</v>
      </c>
      <c r="F98" s="151" t="s">
        <v>493</v>
      </c>
      <c r="H98" s="152">
        <v>9</v>
      </c>
      <c r="I98" s="153"/>
      <c r="L98" s="148"/>
      <c r="M98" s="154"/>
      <c r="T98" s="155"/>
      <c r="AT98" s="150" t="s">
        <v>144</v>
      </c>
      <c r="AU98" s="150" t="s">
        <v>81</v>
      </c>
      <c r="AV98" s="12" t="s">
        <v>81</v>
      </c>
      <c r="AW98" s="12" t="s">
        <v>33</v>
      </c>
      <c r="AX98" s="12" t="s">
        <v>79</v>
      </c>
      <c r="AY98" s="150" t="s">
        <v>129</v>
      </c>
    </row>
    <row r="99" spans="2:65" s="11" customFormat="1" ht="22.9" customHeight="1">
      <c r="B99" s="118"/>
      <c r="D99" s="119" t="s">
        <v>70</v>
      </c>
      <c r="E99" s="128" t="s">
        <v>90</v>
      </c>
      <c r="F99" s="128" t="s">
        <v>233</v>
      </c>
      <c r="I99" s="121"/>
      <c r="J99" s="129">
        <f>BK99</f>
        <v>0</v>
      </c>
      <c r="L99" s="118"/>
      <c r="M99" s="123"/>
      <c r="P99" s="124">
        <f>SUM(P100:P125)</f>
        <v>0</v>
      </c>
      <c r="R99" s="124">
        <f>SUM(R100:R125)</f>
        <v>1.0826657499999999</v>
      </c>
      <c r="T99" s="125">
        <f>SUM(T100:T125)</f>
        <v>0</v>
      </c>
      <c r="AR99" s="119" t="s">
        <v>79</v>
      </c>
      <c r="AT99" s="126" t="s">
        <v>70</v>
      </c>
      <c r="AU99" s="126" t="s">
        <v>79</v>
      </c>
      <c r="AY99" s="119" t="s">
        <v>129</v>
      </c>
      <c r="BK99" s="127">
        <f>SUM(BK100:BK125)</f>
        <v>0</v>
      </c>
    </row>
    <row r="100" spans="2:65" s="1" customFormat="1" ht="66.75" customHeight="1">
      <c r="B100" s="130"/>
      <c r="C100" s="131" t="s">
        <v>90</v>
      </c>
      <c r="D100" s="131" t="s">
        <v>131</v>
      </c>
      <c r="E100" s="132" t="s">
        <v>348</v>
      </c>
      <c r="F100" s="133" t="s">
        <v>349</v>
      </c>
      <c r="G100" s="134" t="s">
        <v>141</v>
      </c>
      <c r="H100" s="135">
        <v>21.263999999999999</v>
      </c>
      <c r="I100" s="136"/>
      <c r="J100" s="137">
        <f>ROUND(I100*H100,2)</f>
        <v>0</v>
      </c>
      <c r="K100" s="133" t="s">
        <v>135</v>
      </c>
      <c r="L100" s="31"/>
      <c r="M100" s="138" t="s">
        <v>3</v>
      </c>
      <c r="N100" s="139" t="s">
        <v>42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93</v>
      </c>
      <c r="AT100" s="142" t="s">
        <v>131</v>
      </c>
      <c r="AU100" s="142" t="s">
        <v>81</v>
      </c>
      <c r="AY100" s="16" t="s">
        <v>129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6" t="s">
        <v>79</v>
      </c>
      <c r="BK100" s="143">
        <f>ROUND(I100*H100,2)</f>
        <v>0</v>
      </c>
      <c r="BL100" s="16" t="s">
        <v>93</v>
      </c>
      <c r="BM100" s="142" t="s">
        <v>495</v>
      </c>
    </row>
    <row r="101" spans="2:65" s="1" customFormat="1">
      <c r="B101" s="31"/>
      <c r="D101" s="144" t="s">
        <v>137</v>
      </c>
      <c r="F101" s="145" t="s">
        <v>351</v>
      </c>
      <c r="I101" s="146"/>
      <c r="L101" s="31"/>
      <c r="M101" s="147"/>
      <c r="T101" s="52"/>
      <c r="AT101" s="16" t="s">
        <v>137</v>
      </c>
      <c r="AU101" s="16" t="s">
        <v>81</v>
      </c>
    </row>
    <row r="102" spans="2:65" s="12" customFormat="1">
      <c r="B102" s="148"/>
      <c r="D102" s="149" t="s">
        <v>144</v>
      </c>
      <c r="E102" s="150" t="s">
        <v>3</v>
      </c>
      <c r="F102" s="151" t="s">
        <v>496</v>
      </c>
      <c r="H102" s="152">
        <v>4.24</v>
      </c>
      <c r="I102" s="153"/>
      <c r="L102" s="148"/>
      <c r="M102" s="154"/>
      <c r="T102" s="155"/>
      <c r="AT102" s="150" t="s">
        <v>144</v>
      </c>
      <c r="AU102" s="150" t="s">
        <v>81</v>
      </c>
      <c r="AV102" s="12" t="s">
        <v>81</v>
      </c>
      <c r="AW102" s="12" t="s">
        <v>33</v>
      </c>
      <c r="AX102" s="12" t="s">
        <v>71</v>
      </c>
      <c r="AY102" s="150" t="s">
        <v>129</v>
      </c>
    </row>
    <row r="103" spans="2:65" s="12" customFormat="1">
      <c r="B103" s="148"/>
      <c r="D103" s="149" t="s">
        <v>144</v>
      </c>
      <c r="E103" s="150" t="s">
        <v>3</v>
      </c>
      <c r="F103" s="151" t="s">
        <v>496</v>
      </c>
      <c r="H103" s="152">
        <v>4.24</v>
      </c>
      <c r="I103" s="153"/>
      <c r="L103" s="148"/>
      <c r="M103" s="154"/>
      <c r="T103" s="155"/>
      <c r="AT103" s="150" t="s">
        <v>144</v>
      </c>
      <c r="AU103" s="150" t="s">
        <v>81</v>
      </c>
      <c r="AV103" s="12" t="s">
        <v>81</v>
      </c>
      <c r="AW103" s="12" t="s">
        <v>33</v>
      </c>
      <c r="AX103" s="12" t="s">
        <v>71</v>
      </c>
      <c r="AY103" s="150" t="s">
        <v>129</v>
      </c>
    </row>
    <row r="104" spans="2:65" s="12" customFormat="1">
      <c r="B104" s="148"/>
      <c r="D104" s="149" t="s">
        <v>144</v>
      </c>
      <c r="E104" s="150" t="s">
        <v>3</v>
      </c>
      <c r="F104" s="151" t="s">
        <v>497</v>
      </c>
      <c r="H104" s="152">
        <v>4</v>
      </c>
      <c r="I104" s="153"/>
      <c r="L104" s="148"/>
      <c r="M104" s="154"/>
      <c r="T104" s="155"/>
      <c r="AT104" s="150" t="s">
        <v>144</v>
      </c>
      <c r="AU104" s="150" t="s">
        <v>81</v>
      </c>
      <c r="AV104" s="12" t="s">
        <v>81</v>
      </c>
      <c r="AW104" s="12" t="s">
        <v>33</v>
      </c>
      <c r="AX104" s="12" t="s">
        <v>71</v>
      </c>
      <c r="AY104" s="150" t="s">
        <v>129</v>
      </c>
    </row>
    <row r="105" spans="2:65" s="12" customFormat="1">
      <c r="B105" s="148"/>
      <c r="D105" s="149" t="s">
        <v>144</v>
      </c>
      <c r="E105" s="150" t="s">
        <v>3</v>
      </c>
      <c r="F105" s="151" t="s">
        <v>498</v>
      </c>
      <c r="H105" s="152">
        <v>8.7840000000000007</v>
      </c>
      <c r="I105" s="153"/>
      <c r="L105" s="148"/>
      <c r="M105" s="154"/>
      <c r="T105" s="155"/>
      <c r="AT105" s="150" t="s">
        <v>144</v>
      </c>
      <c r="AU105" s="150" t="s">
        <v>81</v>
      </c>
      <c r="AV105" s="12" t="s">
        <v>81</v>
      </c>
      <c r="AW105" s="12" t="s">
        <v>33</v>
      </c>
      <c r="AX105" s="12" t="s">
        <v>71</v>
      </c>
      <c r="AY105" s="150" t="s">
        <v>129</v>
      </c>
    </row>
    <row r="106" spans="2:65" s="13" customFormat="1">
      <c r="B106" s="156"/>
      <c r="D106" s="149" t="s">
        <v>144</v>
      </c>
      <c r="E106" s="157" t="s">
        <v>3</v>
      </c>
      <c r="F106" s="158" t="s">
        <v>499</v>
      </c>
      <c r="H106" s="159">
        <v>21.264000000000003</v>
      </c>
      <c r="I106" s="160"/>
      <c r="L106" s="156"/>
      <c r="M106" s="161"/>
      <c r="T106" s="162"/>
      <c r="AT106" s="157" t="s">
        <v>144</v>
      </c>
      <c r="AU106" s="157" t="s">
        <v>81</v>
      </c>
      <c r="AV106" s="13" t="s">
        <v>93</v>
      </c>
      <c r="AW106" s="13" t="s">
        <v>33</v>
      </c>
      <c r="AX106" s="13" t="s">
        <v>79</v>
      </c>
      <c r="AY106" s="157" t="s">
        <v>129</v>
      </c>
    </row>
    <row r="107" spans="2:65" s="1" customFormat="1" ht="76.349999999999994" customHeight="1">
      <c r="B107" s="130"/>
      <c r="C107" s="131" t="s">
        <v>93</v>
      </c>
      <c r="D107" s="131" t="s">
        <v>131</v>
      </c>
      <c r="E107" s="132" t="s">
        <v>356</v>
      </c>
      <c r="F107" s="133" t="s">
        <v>357</v>
      </c>
      <c r="G107" s="134" t="s">
        <v>134</v>
      </c>
      <c r="H107" s="135">
        <v>61</v>
      </c>
      <c r="I107" s="136"/>
      <c r="J107" s="137">
        <f>ROUND(I107*H107,2)</f>
        <v>0</v>
      </c>
      <c r="K107" s="133" t="s">
        <v>135</v>
      </c>
      <c r="L107" s="31"/>
      <c r="M107" s="138" t="s">
        <v>3</v>
      </c>
      <c r="N107" s="139" t="s">
        <v>42</v>
      </c>
      <c r="P107" s="140">
        <f>O107*H107</f>
        <v>0</v>
      </c>
      <c r="Q107" s="140">
        <v>7.26E-3</v>
      </c>
      <c r="R107" s="140">
        <f>Q107*H107</f>
        <v>0.44285999999999998</v>
      </c>
      <c r="S107" s="140">
        <v>0</v>
      </c>
      <c r="T107" s="141">
        <f>S107*H107</f>
        <v>0</v>
      </c>
      <c r="AR107" s="142" t="s">
        <v>93</v>
      </c>
      <c r="AT107" s="142" t="s">
        <v>131</v>
      </c>
      <c r="AU107" s="142" t="s">
        <v>81</v>
      </c>
      <c r="AY107" s="16" t="s">
        <v>129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6" t="s">
        <v>79</v>
      </c>
      <c r="BK107" s="143">
        <f>ROUND(I107*H107,2)</f>
        <v>0</v>
      </c>
      <c r="BL107" s="16" t="s">
        <v>93</v>
      </c>
      <c r="BM107" s="142" t="s">
        <v>500</v>
      </c>
    </row>
    <row r="108" spans="2:65" s="1" customFormat="1">
      <c r="B108" s="31"/>
      <c r="D108" s="144" t="s">
        <v>137</v>
      </c>
      <c r="F108" s="145" t="s">
        <v>359</v>
      </c>
      <c r="I108" s="146"/>
      <c r="L108" s="31"/>
      <c r="M108" s="147"/>
      <c r="T108" s="52"/>
      <c r="AT108" s="16" t="s">
        <v>137</v>
      </c>
      <c r="AU108" s="16" t="s">
        <v>81</v>
      </c>
    </row>
    <row r="109" spans="2:65" s="12" customFormat="1">
      <c r="B109" s="148"/>
      <c r="D109" s="149" t="s">
        <v>144</v>
      </c>
      <c r="E109" s="150" t="s">
        <v>3</v>
      </c>
      <c r="F109" s="151" t="s">
        <v>501</v>
      </c>
      <c r="H109" s="152">
        <v>22</v>
      </c>
      <c r="I109" s="153"/>
      <c r="L109" s="148"/>
      <c r="M109" s="154"/>
      <c r="T109" s="155"/>
      <c r="AT109" s="150" t="s">
        <v>144</v>
      </c>
      <c r="AU109" s="150" t="s">
        <v>81</v>
      </c>
      <c r="AV109" s="12" t="s">
        <v>81</v>
      </c>
      <c r="AW109" s="12" t="s">
        <v>33</v>
      </c>
      <c r="AX109" s="12" t="s">
        <v>71</v>
      </c>
      <c r="AY109" s="150" t="s">
        <v>129</v>
      </c>
    </row>
    <row r="110" spans="2:65" s="12" customFormat="1">
      <c r="B110" s="148"/>
      <c r="D110" s="149" t="s">
        <v>144</v>
      </c>
      <c r="E110" s="150" t="s">
        <v>3</v>
      </c>
      <c r="F110" s="151" t="s">
        <v>501</v>
      </c>
      <c r="H110" s="152">
        <v>22</v>
      </c>
      <c r="I110" s="153"/>
      <c r="L110" s="148"/>
      <c r="M110" s="154"/>
      <c r="T110" s="155"/>
      <c r="AT110" s="150" t="s">
        <v>144</v>
      </c>
      <c r="AU110" s="150" t="s">
        <v>81</v>
      </c>
      <c r="AV110" s="12" t="s">
        <v>81</v>
      </c>
      <c r="AW110" s="12" t="s">
        <v>33</v>
      </c>
      <c r="AX110" s="12" t="s">
        <v>71</v>
      </c>
      <c r="AY110" s="150" t="s">
        <v>129</v>
      </c>
    </row>
    <row r="111" spans="2:65" s="12" customFormat="1">
      <c r="B111" s="148"/>
      <c r="D111" s="149" t="s">
        <v>144</v>
      </c>
      <c r="E111" s="150" t="s">
        <v>3</v>
      </c>
      <c r="F111" s="151" t="s">
        <v>502</v>
      </c>
      <c r="H111" s="152">
        <v>17</v>
      </c>
      <c r="I111" s="153"/>
      <c r="L111" s="148"/>
      <c r="M111" s="154"/>
      <c r="T111" s="155"/>
      <c r="AT111" s="150" t="s">
        <v>144</v>
      </c>
      <c r="AU111" s="150" t="s">
        <v>81</v>
      </c>
      <c r="AV111" s="12" t="s">
        <v>81</v>
      </c>
      <c r="AW111" s="12" t="s">
        <v>33</v>
      </c>
      <c r="AX111" s="12" t="s">
        <v>71</v>
      </c>
      <c r="AY111" s="150" t="s">
        <v>129</v>
      </c>
    </row>
    <row r="112" spans="2:65" s="13" customFormat="1">
      <c r="B112" s="156"/>
      <c r="D112" s="149" t="s">
        <v>144</v>
      </c>
      <c r="E112" s="157" t="s">
        <v>3</v>
      </c>
      <c r="F112" s="158" t="s">
        <v>499</v>
      </c>
      <c r="H112" s="159">
        <v>61</v>
      </c>
      <c r="I112" s="160"/>
      <c r="L112" s="156"/>
      <c r="M112" s="161"/>
      <c r="T112" s="162"/>
      <c r="AT112" s="157" t="s">
        <v>144</v>
      </c>
      <c r="AU112" s="157" t="s">
        <v>81</v>
      </c>
      <c r="AV112" s="13" t="s">
        <v>93</v>
      </c>
      <c r="AW112" s="13" t="s">
        <v>33</v>
      </c>
      <c r="AX112" s="13" t="s">
        <v>79</v>
      </c>
      <c r="AY112" s="157" t="s">
        <v>129</v>
      </c>
    </row>
    <row r="113" spans="2:65" s="1" customFormat="1" ht="76.349999999999994" customHeight="1">
      <c r="B113" s="130"/>
      <c r="C113" s="131" t="s">
        <v>156</v>
      </c>
      <c r="D113" s="131" t="s">
        <v>131</v>
      </c>
      <c r="E113" s="132" t="s">
        <v>363</v>
      </c>
      <c r="F113" s="133" t="s">
        <v>364</v>
      </c>
      <c r="G113" s="134" t="s">
        <v>134</v>
      </c>
      <c r="H113" s="135">
        <v>61</v>
      </c>
      <c r="I113" s="136"/>
      <c r="J113" s="137">
        <f>ROUND(I113*H113,2)</f>
        <v>0</v>
      </c>
      <c r="K113" s="133" t="s">
        <v>135</v>
      </c>
      <c r="L113" s="31"/>
      <c r="M113" s="138" t="s">
        <v>3</v>
      </c>
      <c r="N113" s="139" t="s">
        <v>42</v>
      </c>
      <c r="P113" s="140">
        <f>O113*H113</f>
        <v>0</v>
      </c>
      <c r="Q113" s="140">
        <v>8.5999999999999998E-4</v>
      </c>
      <c r="R113" s="140">
        <f>Q113*H113</f>
        <v>5.246E-2</v>
      </c>
      <c r="S113" s="140">
        <v>0</v>
      </c>
      <c r="T113" s="141">
        <f>S113*H113</f>
        <v>0</v>
      </c>
      <c r="AR113" s="142" t="s">
        <v>93</v>
      </c>
      <c r="AT113" s="142" t="s">
        <v>131</v>
      </c>
      <c r="AU113" s="142" t="s">
        <v>81</v>
      </c>
      <c r="AY113" s="16" t="s">
        <v>129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6" t="s">
        <v>79</v>
      </c>
      <c r="BK113" s="143">
        <f>ROUND(I113*H113,2)</f>
        <v>0</v>
      </c>
      <c r="BL113" s="16" t="s">
        <v>93</v>
      </c>
      <c r="BM113" s="142" t="s">
        <v>503</v>
      </c>
    </row>
    <row r="114" spans="2:65" s="1" customFormat="1">
      <c r="B114" s="31"/>
      <c r="D114" s="144" t="s">
        <v>137</v>
      </c>
      <c r="F114" s="145" t="s">
        <v>366</v>
      </c>
      <c r="I114" s="146"/>
      <c r="L114" s="31"/>
      <c r="M114" s="147"/>
      <c r="T114" s="52"/>
      <c r="AT114" s="16" t="s">
        <v>137</v>
      </c>
      <c r="AU114" s="16" t="s">
        <v>81</v>
      </c>
    </row>
    <row r="115" spans="2:65" s="12" customFormat="1">
      <c r="B115" s="148"/>
      <c r="D115" s="149" t="s">
        <v>144</v>
      </c>
      <c r="E115" s="150" t="s">
        <v>3</v>
      </c>
      <c r="F115" s="151" t="s">
        <v>501</v>
      </c>
      <c r="H115" s="152">
        <v>22</v>
      </c>
      <c r="I115" s="153"/>
      <c r="L115" s="148"/>
      <c r="M115" s="154"/>
      <c r="T115" s="155"/>
      <c r="AT115" s="150" t="s">
        <v>144</v>
      </c>
      <c r="AU115" s="150" t="s">
        <v>81</v>
      </c>
      <c r="AV115" s="12" t="s">
        <v>81</v>
      </c>
      <c r="AW115" s="12" t="s">
        <v>33</v>
      </c>
      <c r="AX115" s="12" t="s">
        <v>71</v>
      </c>
      <c r="AY115" s="150" t="s">
        <v>129</v>
      </c>
    </row>
    <row r="116" spans="2:65" s="12" customFormat="1">
      <c r="B116" s="148"/>
      <c r="D116" s="149" t="s">
        <v>144</v>
      </c>
      <c r="E116" s="150" t="s">
        <v>3</v>
      </c>
      <c r="F116" s="151" t="s">
        <v>501</v>
      </c>
      <c r="H116" s="152">
        <v>22</v>
      </c>
      <c r="I116" s="153"/>
      <c r="L116" s="148"/>
      <c r="M116" s="154"/>
      <c r="T116" s="155"/>
      <c r="AT116" s="150" t="s">
        <v>144</v>
      </c>
      <c r="AU116" s="150" t="s">
        <v>81</v>
      </c>
      <c r="AV116" s="12" t="s">
        <v>81</v>
      </c>
      <c r="AW116" s="12" t="s">
        <v>33</v>
      </c>
      <c r="AX116" s="12" t="s">
        <v>71</v>
      </c>
      <c r="AY116" s="150" t="s">
        <v>129</v>
      </c>
    </row>
    <row r="117" spans="2:65" s="12" customFormat="1">
      <c r="B117" s="148"/>
      <c r="D117" s="149" t="s">
        <v>144</v>
      </c>
      <c r="E117" s="150" t="s">
        <v>3</v>
      </c>
      <c r="F117" s="151" t="s">
        <v>502</v>
      </c>
      <c r="H117" s="152">
        <v>17</v>
      </c>
      <c r="I117" s="153"/>
      <c r="L117" s="148"/>
      <c r="M117" s="154"/>
      <c r="T117" s="155"/>
      <c r="AT117" s="150" t="s">
        <v>144</v>
      </c>
      <c r="AU117" s="150" t="s">
        <v>81</v>
      </c>
      <c r="AV117" s="12" t="s">
        <v>81</v>
      </c>
      <c r="AW117" s="12" t="s">
        <v>33</v>
      </c>
      <c r="AX117" s="12" t="s">
        <v>71</v>
      </c>
      <c r="AY117" s="150" t="s">
        <v>129</v>
      </c>
    </row>
    <row r="118" spans="2:65" s="13" customFormat="1">
      <c r="B118" s="156"/>
      <c r="D118" s="149" t="s">
        <v>144</v>
      </c>
      <c r="E118" s="157" t="s">
        <v>3</v>
      </c>
      <c r="F118" s="158" t="s">
        <v>499</v>
      </c>
      <c r="H118" s="159">
        <v>61</v>
      </c>
      <c r="I118" s="160"/>
      <c r="L118" s="156"/>
      <c r="M118" s="161"/>
      <c r="T118" s="162"/>
      <c r="AT118" s="157" t="s">
        <v>144</v>
      </c>
      <c r="AU118" s="157" t="s">
        <v>81</v>
      </c>
      <c r="AV118" s="13" t="s">
        <v>93</v>
      </c>
      <c r="AW118" s="13" t="s">
        <v>33</v>
      </c>
      <c r="AX118" s="13" t="s">
        <v>79</v>
      </c>
      <c r="AY118" s="157" t="s">
        <v>129</v>
      </c>
    </row>
    <row r="119" spans="2:65" s="1" customFormat="1" ht="90" customHeight="1">
      <c r="B119" s="130"/>
      <c r="C119" s="131" t="s">
        <v>188</v>
      </c>
      <c r="D119" s="131" t="s">
        <v>131</v>
      </c>
      <c r="E119" s="132" t="s">
        <v>246</v>
      </c>
      <c r="F119" s="133" t="s">
        <v>247</v>
      </c>
      <c r="G119" s="134" t="s">
        <v>248</v>
      </c>
      <c r="H119" s="135">
        <v>0.56499999999999995</v>
      </c>
      <c r="I119" s="136"/>
      <c r="J119" s="137">
        <f>ROUND(I119*H119,2)</f>
        <v>0</v>
      </c>
      <c r="K119" s="133" t="s">
        <v>135</v>
      </c>
      <c r="L119" s="31"/>
      <c r="M119" s="138" t="s">
        <v>3</v>
      </c>
      <c r="N119" s="139" t="s">
        <v>42</v>
      </c>
      <c r="P119" s="140">
        <f>O119*H119</f>
        <v>0</v>
      </c>
      <c r="Q119" s="140">
        <v>1.03955</v>
      </c>
      <c r="R119" s="140">
        <f>Q119*H119</f>
        <v>0.58734574999999989</v>
      </c>
      <c r="S119" s="140">
        <v>0</v>
      </c>
      <c r="T119" s="141">
        <f>S119*H119</f>
        <v>0</v>
      </c>
      <c r="AR119" s="142" t="s">
        <v>93</v>
      </c>
      <c r="AT119" s="142" t="s">
        <v>131</v>
      </c>
      <c r="AU119" s="142" t="s">
        <v>81</v>
      </c>
      <c r="AY119" s="16" t="s">
        <v>129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6" t="s">
        <v>79</v>
      </c>
      <c r="BK119" s="143">
        <f>ROUND(I119*H119,2)</f>
        <v>0</v>
      </c>
      <c r="BL119" s="16" t="s">
        <v>93</v>
      </c>
      <c r="BM119" s="142" t="s">
        <v>504</v>
      </c>
    </row>
    <row r="120" spans="2:65" s="1" customFormat="1">
      <c r="B120" s="31"/>
      <c r="D120" s="144" t="s">
        <v>137</v>
      </c>
      <c r="F120" s="145" t="s">
        <v>250</v>
      </c>
      <c r="I120" s="146"/>
      <c r="L120" s="31"/>
      <c r="M120" s="147"/>
      <c r="T120" s="52"/>
      <c r="AT120" s="16" t="s">
        <v>137</v>
      </c>
      <c r="AU120" s="16" t="s">
        <v>81</v>
      </c>
    </row>
    <row r="121" spans="2:65" s="12" customFormat="1">
      <c r="B121" s="148"/>
      <c r="D121" s="149" t="s">
        <v>144</v>
      </c>
      <c r="E121" s="150" t="s">
        <v>3</v>
      </c>
      <c r="F121" s="151" t="s">
        <v>505</v>
      </c>
      <c r="H121" s="152">
        <v>0.11600000000000001</v>
      </c>
      <c r="I121" s="153"/>
      <c r="L121" s="148"/>
      <c r="M121" s="154"/>
      <c r="T121" s="155"/>
      <c r="AT121" s="150" t="s">
        <v>144</v>
      </c>
      <c r="AU121" s="150" t="s">
        <v>81</v>
      </c>
      <c r="AV121" s="12" t="s">
        <v>81</v>
      </c>
      <c r="AW121" s="12" t="s">
        <v>33</v>
      </c>
      <c r="AX121" s="12" t="s">
        <v>71</v>
      </c>
      <c r="AY121" s="150" t="s">
        <v>129</v>
      </c>
    </row>
    <row r="122" spans="2:65" s="12" customFormat="1">
      <c r="B122" s="148"/>
      <c r="D122" s="149" t="s">
        <v>144</v>
      </c>
      <c r="E122" s="150" t="s">
        <v>3</v>
      </c>
      <c r="F122" s="151" t="s">
        <v>505</v>
      </c>
      <c r="H122" s="152">
        <v>0.11600000000000001</v>
      </c>
      <c r="I122" s="153"/>
      <c r="L122" s="148"/>
      <c r="M122" s="154"/>
      <c r="T122" s="155"/>
      <c r="AT122" s="150" t="s">
        <v>144</v>
      </c>
      <c r="AU122" s="150" t="s">
        <v>81</v>
      </c>
      <c r="AV122" s="12" t="s">
        <v>81</v>
      </c>
      <c r="AW122" s="12" t="s">
        <v>33</v>
      </c>
      <c r="AX122" s="12" t="s">
        <v>71</v>
      </c>
      <c r="AY122" s="150" t="s">
        <v>129</v>
      </c>
    </row>
    <row r="123" spans="2:65" s="12" customFormat="1">
      <c r="B123" s="148"/>
      <c r="D123" s="149" t="s">
        <v>144</v>
      </c>
      <c r="E123" s="150" t="s">
        <v>3</v>
      </c>
      <c r="F123" s="151" t="s">
        <v>506</v>
      </c>
      <c r="H123" s="152">
        <v>9.5000000000000001E-2</v>
      </c>
      <c r="I123" s="153"/>
      <c r="L123" s="148"/>
      <c r="M123" s="154"/>
      <c r="T123" s="155"/>
      <c r="AT123" s="150" t="s">
        <v>144</v>
      </c>
      <c r="AU123" s="150" t="s">
        <v>81</v>
      </c>
      <c r="AV123" s="12" t="s">
        <v>81</v>
      </c>
      <c r="AW123" s="12" t="s">
        <v>33</v>
      </c>
      <c r="AX123" s="12" t="s">
        <v>71</v>
      </c>
      <c r="AY123" s="150" t="s">
        <v>129</v>
      </c>
    </row>
    <row r="124" spans="2:65" s="12" customFormat="1">
      <c r="B124" s="148"/>
      <c r="D124" s="149" t="s">
        <v>144</v>
      </c>
      <c r="E124" s="150" t="s">
        <v>3</v>
      </c>
      <c r="F124" s="151" t="s">
        <v>507</v>
      </c>
      <c r="H124" s="152">
        <v>0.23799999999999999</v>
      </c>
      <c r="I124" s="153"/>
      <c r="L124" s="148"/>
      <c r="M124" s="154"/>
      <c r="T124" s="155"/>
      <c r="AT124" s="150" t="s">
        <v>144</v>
      </c>
      <c r="AU124" s="150" t="s">
        <v>81</v>
      </c>
      <c r="AV124" s="12" t="s">
        <v>81</v>
      </c>
      <c r="AW124" s="12" t="s">
        <v>33</v>
      </c>
      <c r="AX124" s="12" t="s">
        <v>71</v>
      </c>
      <c r="AY124" s="150" t="s">
        <v>129</v>
      </c>
    </row>
    <row r="125" spans="2:65" s="13" customFormat="1">
      <c r="B125" s="156"/>
      <c r="D125" s="149" t="s">
        <v>144</v>
      </c>
      <c r="E125" s="157" t="s">
        <v>3</v>
      </c>
      <c r="F125" s="158" t="s">
        <v>499</v>
      </c>
      <c r="H125" s="159">
        <v>0.56499999999999995</v>
      </c>
      <c r="I125" s="160"/>
      <c r="L125" s="156"/>
      <c r="M125" s="161"/>
      <c r="T125" s="162"/>
      <c r="AT125" s="157" t="s">
        <v>144</v>
      </c>
      <c r="AU125" s="157" t="s">
        <v>81</v>
      </c>
      <c r="AV125" s="13" t="s">
        <v>93</v>
      </c>
      <c r="AW125" s="13" t="s">
        <v>33</v>
      </c>
      <c r="AX125" s="13" t="s">
        <v>79</v>
      </c>
      <c r="AY125" s="157" t="s">
        <v>129</v>
      </c>
    </row>
    <row r="126" spans="2:65" s="11" customFormat="1" ht="22.9" customHeight="1">
      <c r="B126" s="118"/>
      <c r="D126" s="119" t="s">
        <v>70</v>
      </c>
      <c r="E126" s="128" t="s">
        <v>93</v>
      </c>
      <c r="F126" s="128" t="s">
        <v>252</v>
      </c>
      <c r="I126" s="121"/>
      <c r="J126" s="129">
        <f>BK126</f>
        <v>0</v>
      </c>
      <c r="L126" s="118"/>
      <c r="M126" s="123"/>
      <c r="P126" s="124">
        <f>SUM(P127:P137)</f>
        <v>0</v>
      </c>
      <c r="R126" s="124">
        <f>SUM(R127:R137)</f>
        <v>409.2135768</v>
      </c>
      <c r="T126" s="125">
        <f>SUM(T127:T137)</f>
        <v>0</v>
      </c>
      <c r="AR126" s="119" t="s">
        <v>79</v>
      </c>
      <c r="AT126" s="126" t="s">
        <v>70</v>
      </c>
      <c r="AU126" s="126" t="s">
        <v>79</v>
      </c>
      <c r="AY126" s="119" t="s">
        <v>129</v>
      </c>
      <c r="BK126" s="127">
        <f>SUM(BK127:BK137)</f>
        <v>0</v>
      </c>
    </row>
    <row r="127" spans="2:65" s="1" customFormat="1" ht="33" customHeight="1">
      <c r="B127" s="130"/>
      <c r="C127" s="131" t="s">
        <v>199</v>
      </c>
      <c r="D127" s="131" t="s">
        <v>131</v>
      </c>
      <c r="E127" s="132" t="s">
        <v>281</v>
      </c>
      <c r="F127" s="133" t="s">
        <v>282</v>
      </c>
      <c r="G127" s="134" t="s">
        <v>141</v>
      </c>
      <c r="H127" s="135">
        <v>16.8</v>
      </c>
      <c r="I127" s="136"/>
      <c r="J127" s="137">
        <f>ROUND(I127*H127,2)</f>
        <v>0</v>
      </c>
      <c r="K127" s="133" t="s">
        <v>135</v>
      </c>
      <c r="L127" s="31"/>
      <c r="M127" s="138" t="s">
        <v>3</v>
      </c>
      <c r="N127" s="139" t="s">
        <v>42</v>
      </c>
      <c r="P127" s="140">
        <f>O127*H127</f>
        <v>0</v>
      </c>
      <c r="Q127" s="140">
        <v>1.8480000000000001</v>
      </c>
      <c r="R127" s="140">
        <f>Q127*H127</f>
        <v>31.046400000000002</v>
      </c>
      <c r="S127" s="140">
        <v>0</v>
      </c>
      <c r="T127" s="141">
        <f>S127*H127</f>
        <v>0</v>
      </c>
      <c r="AR127" s="142" t="s">
        <v>93</v>
      </c>
      <c r="AT127" s="142" t="s">
        <v>131</v>
      </c>
      <c r="AU127" s="142" t="s">
        <v>81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93</v>
      </c>
      <c r="BM127" s="142" t="s">
        <v>508</v>
      </c>
    </row>
    <row r="128" spans="2:65" s="1" customFormat="1">
      <c r="B128" s="31"/>
      <c r="D128" s="144" t="s">
        <v>137</v>
      </c>
      <c r="F128" s="145" t="s">
        <v>284</v>
      </c>
      <c r="I128" s="146"/>
      <c r="L128" s="31"/>
      <c r="M128" s="147"/>
      <c r="T128" s="52"/>
      <c r="AT128" s="16" t="s">
        <v>137</v>
      </c>
      <c r="AU128" s="16" t="s">
        <v>81</v>
      </c>
    </row>
    <row r="129" spans="2:65" s="12" customFormat="1">
      <c r="B129" s="148"/>
      <c r="D129" s="149" t="s">
        <v>144</v>
      </c>
      <c r="E129" s="150" t="s">
        <v>3</v>
      </c>
      <c r="F129" s="151" t="s">
        <v>509</v>
      </c>
      <c r="H129" s="152">
        <v>10.199999999999999</v>
      </c>
      <c r="I129" s="153"/>
      <c r="L129" s="148"/>
      <c r="M129" s="154"/>
      <c r="T129" s="155"/>
      <c r="AT129" s="150" t="s">
        <v>144</v>
      </c>
      <c r="AU129" s="150" t="s">
        <v>81</v>
      </c>
      <c r="AV129" s="12" t="s">
        <v>81</v>
      </c>
      <c r="AW129" s="12" t="s">
        <v>33</v>
      </c>
      <c r="AX129" s="12" t="s">
        <v>71</v>
      </c>
      <c r="AY129" s="150" t="s">
        <v>129</v>
      </c>
    </row>
    <row r="130" spans="2:65" s="12" customFormat="1">
      <c r="B130" s="148"/>
      <c r="D130" s="149" t="s">
        <v>144</v>
      </c>
      <c r="E130" s="150" t="s">
        <v>3</v>
      </c>
      <c r="F130" s="151" t="s">
        <v>510</v>
      </c>
      <c r="H130" s="152">
        <v>6.6</v>
      </c>
      <c r="I130" s="153"/>
      <c r="L130" s="148"/>
      <c r="M130" s="154"/>
      <c r="T130" s="155"/>
      <c r="AT130" s="150" t="s">
        <v>144</v>
      </c>
      <c r="AU130" s="150" t="s">
        <v>81</v>
      </c>
      <c r="AV130" s="12" t="s">
        <v>81</v>
      </c>
      <c r="AW130" s="12" t="s">
        <v>33</v>
      </c>
      <c r="AX130" s="12" t="s">
        <v>71</v>
      </c>
      <c r="AY130" s="150" t="s">
        <v>129</v>
      </c>
    </row>
    <row r="131" spans="2:65" s="13" customFormat="1">
      <c r="B131" s="156"/>
      <c r="D131" s="149" t="s">
        <v>144</v>
      </c>
      <c r="E131" s="157" t="s">
        <v>3</v>
      </c>
      <c r="F131" s="158" t="s">
        <v>499</v>
      </c>
      <c r="H131" s="159">
        <v>16.799999999999997</v>
      </c>
      <c r="I131" s="160"/>
      <c r="L131" s="156"/>
      <c r="M131" s="161"/>
      <c r="T131" s="162"/>
      <c r="AT131" s="157" t="s">
        <v>144</v>
      </c>
      <c r="AU131" s="157" t="s">
        <v>81</v>
      </c>
      <c r="AV131" s="13" t="s">
        <v>93</v>
      </c>
      <c r="AW131" s="13" t="s">
        <v>33</v>
      </c>
      <c r="AX131" s="13" t="s">
        <v>79</v>
      </c>
      <c r="AY131" s="157" t="s">
        <v>129</v>
      </c>
    </row>
    <row r="132" spans="2:65" s="1" customFormat="1" ht="37.9" customHeight="1">
      <c r="B132" s="130"/>
      <c r="C132" s="131" t="s">
        <v>204</v>
      </c>
      <c r="D132" s="131" t="s">
        <v>131</v>
      </c>
      <c r="E132" s="132" t="s">
        <v>511</v>
      </c>
      <c r="F132" s="133" t="s">
        <v>512</v>
      </c>
      <c r="G132" s="134" t="s">
        <v>141</v>
      </c>
      <c r="H132" s="135">
        <v>164.22</v>
      </c>
      <c r="I132" s="136"/>
      <c r="J132" s="137">
        <f>ROUND(I132*H132,2)</f>
        <v>0</v>
      </c>
      <c r="K132" s="133" t="s">
        <v>135</v>
      </c>
      <c r="L132" s="31"/>
      <c r="M132" s="138" t="s">
        <v>3</v>
      </c>
      <c r="N132" s="139" t="s">
        <v>42</v>
      </c>
      <c r="P132" s="140">
        <f>O132*H132</f>
        <v>0</v>
      </c>
      <c r="Q132" s="140">
        <v>2.052</v>
      </c>
      <c r="R132" s="140">
        <f>Q132*H132</f>
        <v>336.97944000000001</v>
      </c>
      <c r="S132" s="140">
        <v>0</v>
      </c>
      <c r="T132" s="141">
        <f>S132*H132</f>
        <v>0</v>
      </c>
      <c r="AR132" s="142" t="s">
        <v>93</v>
      </c>
      <c r="AT132" s="142" t="s">
        <v>131</v>
      </c>
      <c r="AU132" s="142" t="s">
        <v>81</v>
      </c>
      <c r="AY132" s="16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93</v>
      </c>
      <c r="BM132" s="142" t="s">
        <v>513</v>
      </c>
    </row>
    <row r="133" spans="2:65" s="1" customFormat="1">
      <c r="B133" s="31"/>
      <c r="D133" s="144" t="s">
        <v>137</v>
      </c>
      <c r="F133" s="145" t="s">
        <v>514</v>
      </c>
      <c r="I133" s="146"/>
      <c r="L133" s="31"/>
      <c r="M133" s="147"/>
      <c r="T133" s="52"/>
      <c r="AT133" s="16" t="s">
        <v>137</v>
      </c>
      <c r="AU133" s="16" t="s">
        <v>81</v>
      </c>
    </row>
    <row r="134" spans="2:65" s="12" customFormat="1">
      <c r="B134" s="148"/>
      <c r="D134" s="149" t="s">
        <v>144</v>
      </c>
      <c r="E134" s="150" t="s">
        <v>3</v>
      </c>
      <c r="F134" s="151" t="s">
        <v>515</v>
      </c>
      <c r="H134" s="152">
        <v>164.22</v>
      </c>
      <c r="I134" s="153"/>
      <c r="L134" s="148"/>
      <c r="M134" s="154"/>
      <c r="T134" s="155"/>
      <c r="AT134" s="150" t="s">
        <v>144</v>
      </c>
      <c r="AU134" s="150" t="s">
        <v>81</v>
      </c>
      <c r="AV134" s="12" t="s">
        <v>81</v>
      </c>
      <c r="AW134" s="12" t="s">
        <v>33</v>
      </c>
      <c r="AX134" s="12" t="s">
        <v>79</v>
      </c>
      <c r="AY134" s="150" t="s">
        <v>129</v>
      </c>
    </row>
    <row r="135" spans="2:65" s="1" customFormat="1" ht="44.25" customHeight="1">
      <c r="B135" s="130"/>
      <c r="C135" s="131" t="s">
        <v>211</v>
      </c>
      <c r="D135" s="131" t="s">
        <v>131</v>
      </c>
      <c r="E135" s="132" t="s">
        <v>516</v>
      </c>
      <c r="F135" s="133" t="s">
        <v>517</v>
      </c>
      <c r="G135" s="134" t="s">
        <v>134</v>
      </c>
      <c r="H135" s="135">
        <v>43.92</v>
      </c>
      <c r="I135" s="136"/>
      <c r="J135" s="137">
        <f>ROUND(I135*H135,2)</f>
        <v>0</v>
      </c>
      <c r="K135" s="133" t="s">
        <v>135</v>
      </c>
      <c r="L135" s="31"/>
      <c r="M135" s="138" t="s">
        <v>3</v>
      </c>
      <c r="N135" s="139" t="s">
        <v>42</v>
      </c>
      <c r="P135" s="140">
        <f>O135*H135</f>
        <v>0</v>
      </c>
      <c r="Q135" s="140">
        <v>0.93779000000000001</v>
      </c>
      <c r="R135" s="140">
        <f>Q135*H135</f>
        <v>41.187736800000003</v>
      </c>
      <c r="S135" s="140">
        <v>0</v>
      </c>
      <c r="T135" s="141">
        <f>S135*H135</f>
        <v>0</v>
      </c>
      <c r="AR135" s="142" t="s">
        <v>93</v>
      </c>
      <c r="AT135" s="142" t="s">
        <v>131</v>
      </c>
      <c r="AU135" s="142" t="s">
        <v>81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93</v>
      </c>
      <c r="BM135" s="142" t="s">
        <v>518</v>
      </c>
    </row>
    <row r="136" spans="2:65" s="1" customFormat="1">
      <c r="B136" s="31"/>
      <c r="D136" s="144" t="s">
        <v>137</v>
      </c>
      <c r="F136" s="145" t="s">
        <v>519</v>
      </c>
      <c r="I136" s="146"/>
      <c r="L136" s="31"/>
      <c r="M136" s="147"/>
      <c r="T136" s="52"/>
      <c r="AT136" s="16" t="s">
        <v>137</v>
      </c>
      <c r="AU136" s="16" t="s">
        <v>81</v>
      </c>
    </row>
    <row r="137" spans="2:65" s="12" customFormat="1">
      <c r="B137" s="148"/>
      <c r="D137" s="149" t="s">
        <v>144</v>
      </c>
      <c r="E137" s="150" t="s">
        <v>3</v>
      </c>
      <c r="F137" s="151" t="s">
        <v>520</v>
      </c>
      <c r="H137" s="152">
        <v>43.92</v>
      </c>
      <c r="I137" s="153"/>
      <c r="L137" s="148"/>
      <c r="M137" s="154"/>
      <c r="T137" s="155"/>
      <c r="AT137" s="150" t="s">
        <v>144</v>
      </c>
      <c r="AU137" s="150" t="s">
        <v>81</v>
      </c>
      <c r="AV137" s="12" t="s">
        <v>81</v>
      </c>
      <c r="AW137" s="12" t="s">
        <v>33</v>
      </c>
      <c r="AX137" s="12" t="s">
        <v>79</v>
      </c>
      <c r="AY137" s="150" t="s">
        <v>129</v>
      </c>
    </row>
    <row r="138" spans="2:65" s="11" customFormat="1" ht="22.9" customHeight="1">
      <c r="B138" s="118"/>
      <c r="D138" s="119" t="s">
        <v>70</v>
      </c>
      <c r="E138" s="128" t="s">
        <v>291</v>
      </c>
      <c r="F138" s="128" t="s">
        <v>292</v>
      </c>
      <c r="I138" s="121"/>
      <c r="J138" s="129">
        <f>BK138</f>
        <v>0</v>
      </c>
      <c r="L138" s="118"/>
      <c r="M138" s="123"/>
      <c r="P138" s="124">
        <f>SUM(P139:P140)</f>
        <v>0</v>
      </c>
      <c r="R138" s="124">
        <f>SUM(R139:R140)</f>
        <v>0</v>
      </c>
      <c r="T138" s="125">
        <f>SUM(T139:T140)</f>
        <v>0</v>
      </c>
      <c r="AR138" s="119" t="s">
        <v>79</v>
      </c>
      <c r="AT138" s="126" t="s">
        <v>70</v>
      </c>
      <c r="AU138" s="126" t="s">
        <v>79</v>
      </c>
      <c r="AY138" s="119" t="s">
        <v>129</v>
      </c>
      <c r="BK138" s="127">
        <f>SUM(BK139:BK140)</f>
        <v>0</v>
      </c>
    </row>
    <row r="139" spans="2:65" s="1" customFormat="1" ht="21.75" customHeight="1">
      <c r="B139" s="130"/>
      <c r="C139" s="131" t="s">
        <v>217</v>
      </c>
      <c r="D139" s="131" t="s">
        <v>131</v>
      </c>
      <c r="E139" s="132" t="s">
        <v>294</v>
      </c>
      <c r="F139" s="133" t="s">
        <v>295</v>
      </c>
      <c r="G139" s="134" t="s">
        <v>248</v>
      </c>
      <c r="H139" s="135">
        <v>410.29599999999999</v>
      </c>
      <c r="I139" s="136"/>
      <c r="J139" s="137">
        <f>ROUND(I139*H139,2)</f>
        <v>0</v>
      </c>
      <c r="K139" s="133" t="s">
        <v>135</v>
      </c>
      <c r="L139" s="31"/>
      <c r="M139" s="138" t="s">
        <v>3</v>
      </c>
      <c r="N139" s="139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93</v>
      </c>
      <c r="AT139" s="142" t="s">
        <v>131</v>
      </c>
      <c r="AU139" s="142" t="s">
        <v>81</v>
      </c>
      <c r="AY139" s="16" t="s">
        <v>129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93</v>
      </c>
      <c r="BM139" s="142" t="s">
        <v>521</v>
      </c>
    </row>
    <row r="140" spans="2:65" s="1" customFormat="1">
      <c r="B140" s="31"/>
      <c r="D140" s="144" t="s">
        <v>137</v>
      </c>
      <c r="F140" s="145" t="s">
        <v>297</v>
      </c>
      <c r="I140" s="146"/>
      <c r="L140" s="31"/>
      <c r="M140" s="178"/>
      <c r="N140" s="165"/>
      <c r="O140" s="165"/>
      <c r="P140" s="165"/>
      <c r="Q140" s="165"/>
      <c r="R140" s="165"/>
      <c r="S140" s="165"/>
      <c r="T140" s="179"/>
      <c r="AT140" s="16" t="s">
        <v>137</v>
      </c>
      <c r="AU140" s="16" t="s">
        <v>81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31"/>
    </row>
  </sheetData>
  <autoFilter ref="C89:K140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400-000000000000}"/>
    <hyperlink ref="F97" r:id="rId2" xr:uid="{00000000-0004-0000-0400-000001000000}"/>
    <hyperlink ref="F101" r:id="rId3" xr:uid="{00000000-0004-0000-0400-000002000000}"/>
    <hyperlink ref="F108" r:id="rId4" xr:uid="{00000000-0004-0000-0400-000003000000}"/>
    <hyperlink ref="F114" r:id="rId5" xr:uid="{00000000-0004-0000-0400-000004000000}"/>
    <hyperlink ref="F120" r:id="rId6" xr:uid="{00000000-0004-0000-0400-000005000000}"/>
    <hyperlink ref="F128" r:id="rId7" xr:uid="{00000000-0004-0000-0400-000006000000}"/>
    <hyperlink ref="F133" r:id="rId8" xr:uid="{00000000-0004-0000-0400-000007000000}"/>
    <hyperlink ref="F136" r:id="rId9" xr:uid="{00000000-0004-0000-0400-000008000000}"/>
    <hyperlink ref="F140" r:id="rId10" xr:uid="{00000000-0004-0000-04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ht="12" customHeight="1">
      <c r="B8" s="19"/>
      <c r="D8" s="26" t="s">
        <v>106</v>
      </c>
      <c r="L8" s="19"/>
    </row>
    <row r="9" spans="2:46" s="1" customFormat="1" ht="16.5" customHeight="1">
      <c r="B9" s="31"/>
      <c r="E9" s="306" t="s">
        <v>161</v>
      </c>
      <c r="F9" s="305"/>
      <c r="G9" s="305"/>
      <c r="H9" s="305"/>
      <c r="L9" s="31"/>
    </row>
    <row r="10" spans="2:46" s="1" customFormat="1" ht="12" customHeight="1">
      <c r="B10" s="31"/>
      <c r="D10" s="26" t="s">
        <v>162</v>
      </c>
      <c r="L10" s="31"/>
    </row>
    <row r="11" spans="2:46" s="1" customFormat="1" ht="16.5" customHeight="1">
      <c r="B11" s="31"/>
      <c r="E11" s="296" t="s">
        <v>522</v>
      </c>
      <c r="F11" s="305"/>
      <c r="G11" s="305"/>
      <c r="H11" s="305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19</v>
      </c>
      <c r="F13" s="24" t="s">
        <v>20</v>
      </c>
      <c r="I13" s="26" t="s">
        <v>21</v>
      </c>
      <c r="J13" s="24" t="s">
        <v>3</v>
      </c>
      <c r="L13" s="31"/>
    </row>
    <row r="14" spans="2:46" s="1" customFormat="1" ht="12" customHeight="1">
      <c r="B14" s="31"/>
      <c r="D14" s="26" t="s">
        <v>22</v>
      </c>
      <c r="F14" s="24" t="s">
        <v>23</v>
      </c>
      <c r="I14" s="26" t="s">
        <v>24</v>
      </c>
      <c r="J14" s="48">
        <f>'Rekapitulace stavby'!AN8</f>
        <v>44903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25</v>
      </c>
      <c r="I16" s="26" t="s">
        <v>26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28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29</v>
      </c>
      <c r="I19" s="26" t="s">
        <v>26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08" t="str">
        <f>'Rekapitulace stavby'!E14</f>
        <v>Vyplň údaj</v>
      </c>
      <c r="F20" s="275"/>
      <c r="G20" s="275"/>
      <c r="H20" s="275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31</v>
      </c>
      <c r="I22" s="26" t="s">
        <v>26</v>
      </c>
      <c r="J22" s="24" t="s">
        <v>3</v>
      </c>
      <c r="L22" s="31"/>
    </row>
    <row r="23" spans="2:12" s="1" customFormat="1" ht="18" customHeight="1">
      <c r="B23" s="31"/>
      <c r="E23" s="24" t="s">
        <v>32</v>
      </c>
      <c r="I23" s="26" t="s">
        <v>28</v>
      </c>
      <c r="J23" s="24" t="s">
        <v>3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34</v>
      </c>
      <c r="I25" s="26" t="s">
        <v>26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35</v>
      </c>
      <c r="L28" s="31"/>
    </row>
    <row r="29" spans="2:12" s="7" customFormat="1" ht="16.5" customHeight="1">
      <c r="B29" s="90"/>
      <c r="E29" s="279" t="s">
        <v>3</v>
      </c>
      <c r="F29" s="279"/>
      <c r="G29" s="279"/>
      <c r="H29" s="279"/>
      <c r="L29" s="90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25.35" customHeight="1">
      <c r="B32" s="31"/>
      <c r="D32" s="91" t="s">
        <v>37</v>
      </c>
      <c r="J32" s="62">
        <f>ROUND(J89, 2)</f>
        <v>0</v>
      </c>
      <c r="L32" s="31"/>
    </row>
    <row r="33" spans="2:12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31"/>
    </row>
    <row r="34" spans="2:12" s="1" customFormat="1" ht="14.45" customHeight="1">
      <c r="B34" s="31"/>
      <c r="F34" s="34" t="s">
        <v>39</v>
      </c>
      <c r="I34" s="34" t="s">
        <v>38</v>
      </c>
      <c r="J34" s="34" t="s">
        <v>40</v>
      </c>
      <c r="L34" s="31"/>
    </row>
    <row r="35" spans="2:12" s="1" customFormat="1" ht="14.45" customHeight="1">
      <c r="B35" s="31"/>
      <c r="D35" s="51" t="s">
        <v>41</v>
      </c>
      <c r="E35" s="26" t="s">
        <v>42</v>
      </c>
      <c r="F35" s="82">
        <f>ROUND((SUM(BE89:BE119)),  2)</f>
        <v>0</v>
      </c>
      <c r="I35" s="92">
        <v>0.21</v>
      </c>
      <c r="J35" s="82">
        <f>ROUND(((SUM(BE89:BE119))*I35),  2)</f>
        <v>0</v>
      </c>
      <c r="L35" s="31"/>
    </row>
    <row r="36" spans="2:12" s="1" customFormat="1" ht="14.45" customHeight="1">
      <c r="B36" s="31"/>
      <c r="E36" s="26" t="s">
        <v>43</v>
      </c>
      <c r="F36" s="82">
        <f>ROUND((SUM(BF89:BF119)),  2)</f>
        <v>0</v>
      </c>
      <c r="I36" s="92">
        <v>0.15</v>
      </c>
      <c r="J36" s="82">
        <f>ROUND(((SUM(BF89:BF119))*I36),  2)</f>
        <v>0</v>
      </c>
      <c r="L36" s="31"/>
    </row>
    <row r="37" spans="2:12" s="1" customFormat="1" ht="14.45" hidden="1" customHeight="1">
      <c r="B37" s="31"/>
      <c r="E37" s="26" t="s">
        <v>44</v>
      </c>
      <c r="F37" s="82">
        <f>ROUND((SUM(BG89:BG119)),  2)</f>
        <v>0</v>
      </c>
      <c r="I37" s="92">
        <v>0.21</v>
      </c>
      <c r="J37" s="82">
        <f>0</f>
        <v>0</v>
      </c>
      <c r="L37" s="31"/>
    </row>
    <row r="38" spans="2:12" s="1" customFormat="1" ht="14.45" hidden="1" customHeight="1">
      <c r="B38" s="31"/>
      <c r="E38" s="26" t="s">
        <v>45</v>
      </c>
      <c r="F38" s="82">
        <f>ROUND((SUM(BH89:BH119)),  2)</f>
        <v>0</v>
      </c>
      <c r="I38" s="92">
        <v>0.15</v>
      </c>
      <c r="J38" s="82">
        <f>0</f>
        <v>0</v>
      </c>
      <c r="L38" s="31"/>
    </row>
    <row r="39" spans="2:12" s="1" customFormat="1" ht="14.45" hidden="1" customHeight="1">
      <c r="B39" s="31"/>
      <c r="E39" s="26" t="s">
        <v>46</v>
      </c>
      <c r="F39" s="82">
        <f>ROUND((SUM(BI89:BI119)),  2)</f>
        <v>0</v>
      </c>
      <c r="I39" s="92">
        <v>0</v>
      </c>
      <c r="J39" s="8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3"/>
      <c r="D41" s="94" t="s">
        <v>47</v>
      </c>
      <c r="E41" s="53"/>
      <c r="F41" s="53"/>
      <c r="G41" s="95" t="s">
        <v>48</v>
      </c>
      <c r="H41" s="96" t="s">
        <v>49</v>
      </c>
      <c r="I41" s="53"/>
      <c r="J41" s="97">
        <f>SUM(J32:J39)</f>
        <v>0</v>
      </c>
      <c r="K41" s="98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1"/>
    </row>
    <row r="47" spans="2:12" s="1" customFormat="1" ht="24.95" customHeight="1">
      <c r="B47" s="31"/>
      <c r="C47" s="20" t="s">
        <v>108</v>
      </c>
      <c r="L47" s="31"/>
    </row>
    <row r="48" spans="2:12" s="1" customFormat="1" ht="6.95" customHeight="1">
      <c r="B48" s="31"/>
      <c r="L48" s="31"/>
    </row>
    <row r="49" spans="2:47" s="1" customFormat="1" ht="12" customHeight="1">
      <c r="B49" s="31"/>
      <c r="C49" s="26" t="s">
        <v>17</v>
      </c>
      <c r="L49" s="31"/>
    </row>
    <row r="50" spans="2:47" s="1" customFormat="1" ht="26.25" customHeight="1">
      <c r="B50" s="31"/>
      <c r="E50" s="306" t="str">
        <f>E7</f>
        <v>KoPÚ Chotčiny - krajinotvorná nádrž VN1, tůně I a II, revitalizace toku v k.ú.Chotčiny</v>
      </c>
      <c r="F50" s="307"/>
      <c r="G50" s="307"/>
      <c r="H50" s="307"/>
      <c r="L50" s="31"/>
    </row>
    <row r="51" spans="2:47" ht="12" customHeight="1">
      <c r="B51" s="19"/>
      <c r="C51" s="26" t="s">
        <v>106</v>
      </c>
      <c r="L51" s="19"/>
    </row>
    <row r="52" spans="2:47" s="1" customFormat="1" ht="16.5" customHeight="1">
      <c r="B52" s="31"/>
      <c r="E52" s="306" t="s">
        <v>161</v>
      </c>
      <c r="F52" s="305"/>
      <c r="G52" s="305"/>
      <c r="H52" s="305"/>
      <c r="L52" s="31"/>
    </row>
    <row r="53" spans="2:47" s="1" customFormat="1" ht="12" customHeight="1">
      <c r="B53" s="31"/>
      <c r="C53" s="26" t="s">
        <v>162</v>
      </c>
      <c r="L53" s="31"/>
    </row>
    <row r="54" spans="2:47" s="1" customFormat="1" ht="16.5" customHeight="1">
      <c r="B54" s="31"/>
      <c r="E54" s="296" t="str">
        <f>E11</f>
        <v>4 - úpravy v zátopě</v>
      </c>
      <c r="F54" s="305"/>
      <c r="G54" s="305"/>
      <c r="H54" s="305"/>
      <c r="L54" s="31"/>
    </row>
    <row r="55" spans="2:47" s="1" customFormat="1" ht="6.95" customHeight="1">
      <c r="B55" s="31"/>
      <c r="L55" s="31"/>
    </row>
    <row r="56" spans="2:47" s="1" customFormat="1" ht="12" customHeight="1">
      <c r="B56" s="31"/>
      <c r="C56" s="26" t="s">
        <v>22</v>
      </c>
      <c r="F56" s="24" t="str">
        <f>F14</f>
        <v>k.ú.Chotčiny</v>
      </c>
      <c r="I56" s="26" t="s">
        <v>24</v>
      </c>
      <c r="J56" s="48">
        <f>IF(J14="","",J14)</f>
        <v>44903</v>
      </c>
      <c r="L56" s="31"/>
    </row>
    <row r="57" spans="2:47" s="1" customFormat="1" ht="6.95" customHeight="1">
      <c r="B57" s="31"/>
      <c r="L57" s="31"/>
    </row>
    <row r="58" spans="2:47" s="1" customFormat="1" ht="40.15" customHeight="1">
      <c r="B58" s="31"/>
      <c r="C58" s="26" t="s">
        <v>25</v>
      </c>
      <c r="F58" s="24" t="str">
        <f>E17</f>
        <v xml:space="preserve"> </v>
      </c>
      <c r="I58" s="26" t="s">
        <v>31</v>
      </c>
      <c r="J58" s="29" t="str">
        <f>E23</f>
        <v>Natura Koncept s.r.o. ŘEŠENÍ VODY V KRAJINĚ</v>
      </c>
      <c r="L58" s="31"/>
    </row>
    <row r="59" spans="2:47" s="1" customFormat="1" ht="15.2" customHeight="1">
      <c r="B59" s="31"/>
      <c r="C59" s="26" t="s">
        <v>29</v>
      </c>
      <c r="F59" s="24" t="str">
        <f>IF(E20="","",E20)</f>
        <v>Vyplň údaj</v>
      </c>
      <c r="I59" s="26" t="s">
        <v>34</v>
      </c>
      <c r="J59" s="29" t="str">
        <f>E26</f>
        <v xml:space="preserve"> </v>
      </c>
      <c r="L59" s="31"/>
    </row>
    <row r="60" spans="2:47" s="1" customFormat="1" ht="10.35" customHeight="1">
      <c r="B60" s="31"/>
      <c r="L60" s="31"/>
    </row>
    <row r="61" spans="2:47" s="1" customFormat="1" ht="29.25" customHeight="1">
      <c r="B61" s="31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1"/>
    </row>
    <row r="62" spans="2:47" s="1" customFormat="1" ht="10.35" customHeight="1">
      <c r="B62" s="31"/>
      <c r="L62" s="31"/>
    </row>
    <row r="63" spans="2:47" s="1" customFormat="1" ht="22.9" customHeight="1">
      <c r="B63" s="31"/>
      <c r="C63" s="101" t="s">
        <v>69</v>
      </c>
      <c r="J63" s="62">
        <f>J89</f>
        <v>0</v>
      </c>
      <c r="L63" s="31"/>
      <c r="AU63" s="16" t="s">
        <v>111</v>
      </c>
    </row>
    <row r="64" spans="2:47" s="8" customFormat="1" ht="24.95" customHeight="1">
      <c r="B64" s="102"/>
      <c r="D64" s="103" t="s">
        <v>112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9" customFormat="1" ht="19.899999999999999" customHeight="1">
      <c r="B65" s="106"/>
      <c r="D65" s="107" t="s">
        <v>113</v>
      </c>
      <c r="E65" s="108"/>
      <c r="F65" s="108"/>
      <c r="G65" s="108"/>
      <c r="H65" s="108"/>
      <c r="I65" s="108"/>
      <c r="J65" s="109">
        <f>J91</f>
        <v>0</v>
      </c>
      <c r="L65" s="106"/>
    </row>
    <row r="66" spans="2:12" s="9" customFormat="1" ht="19.899999999999999" customHeight="1">
      <c r="B66" s="106"/>
      <c r="D66" s="107" t="s">
        <v>165</v>
      </c>
      <c r="E66" s="108"/>
      <c r="F66" s="108"/>
      <c r="G66" s="108"/>
      <c r="H66" s="108"/>
      <c r="I66" s="108"/>
      <c r="J66" s="109">
        <f>J113</f>
        <v>0</v>
      </c>
      <c r="L66" s="106"/>
    </row>
    <row r="67" spans="2:12" s="9" customFormat="1" ht="19.899999999999999" customHeight="1">
      <c r="B67" s="106"/>
      <c r="D67" s="107" t="s">
        <v>166</v>
      </c>
      <c r="E67" s="108"/>
      <c r="F67" s="108"/>
      <c r="G67" s="108"/>
      <c r="H67" s="108"/>
      <c r="I67" s="108"/>
      <c r="J67" s="109">
        <f>J117</f>
        <v>0</v>
      </c>
      <c r="L67" s="106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114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17</v>
      </c>
      <c r="L76" s="31"/>
    </row>
    <row r="77" spans="2:12" s="1" customFormat="1" ht="26.25" customHeight="1">
      <c r="B77" s="31"/>
      <c r="E77" s="306" t="str">
        <f>E7</f>
        <v>KoPÚ Chotčiny - krajinotvorná nádrž VN1, tůně I a II, revitalizace toku v k.ú.Chotčiny</v>
      </c>
      <c r="F77" s="307"/>
      <c r="G77" s="307"/>
      <c r="H77" s="307"/>
      <c r="L77" s="31"/>
    </row>
    <row r="78" spans="2:12" ht="12" customHeight="1">
      <c r="B78" s="19"/>
      <c r="C78" s="26" t="s">
        <v>106</v>
      </c>
      <c r="L78" s="19"/>
    </row>
    <row r="79" spans="2:12" s="1" customFormat="1" ht="16.5" customHeight="1">
      <c r="B79" s="31"/>
      <c r="E79" s="306" t="s">
        <v>161</v>
      </c>
      <c r="F79" s="305"/>
      <c r="G79" s="305"/>
      <c r="H79" s="305"/>
      <c r="L79" s="31"/>
    </row>
    <row r="80" spans="2:12" s="1" customFormat="1" ht="12" customHeight="1">
      <c r="B80" s="31"/>
      <c r="C80" s="26" t="s">
        <v>162</v>
      </c>
      <c r="L80" s="31"/>
    </row>
    <row r="81" spans="2:65" s="1" customFormat="1" ht="16.5" customHeight="1">
      <c r="B81" s="31"/>
      <c r="E81" s="296" t="str">
        <f>E11</f>
        <v>4 - úpravy v zátopě</v>
      </c>
      <c r="F81" s="305"/>
      <c r="G81" s="305"/>
      <c r="H81" s="305"/>
      <c r="L81" s="31"/>
    </row>
    <row r="82" spans="2:65" s="1" customFormat="1" ht="6.95" customHeight="1">
      <c r="B82" s="31"/>
      <c r="L82" s="31"/>
    </row>
    <row r="83" spans="2:65" s="1" customFormat="1" ht="12" customHeight="1">
      <c r="B83" s="31"/>
      <c r="C83" s="26" t="s">
        <v>22</v>
      </c>
      <c r="F83" s="24" t="str">
        <f>F14</f>
        <v>k.ú.Chotčiny</v>
      </c>
      <c r="I83" s="26" t="s">
        <v>24</v>
      </c>
      <c r="J83" s="48">
        <f>IF(J14="","",J14)</f>
        <v>44903</v>
      </c>
      <c r="L83" s="31"/>
    </row>
    <row r="84" spans="2:65" s="1" customFormat="1" ht="6.95" customHeight="1">
      <c r="B84" s="31"/>
      <c r="L84" s="31"/>
    </row>
    <row r="85" spans="2:65" s="1" customFormat="1" ht="40.15" customHeight="1">
      <c r="B85" s="31"/>
      <c r="C85" s="26" t="s">
        <v>25</v>
      </c>
      <c r="F85" s="24" t="str">
        <f>E17</f>
        <v xml:space="preserve"> </v>
      </c>
      <c r="I85" s="26" t="s">
        <v>31</v>
      </c>
      <c r="J85" s="29" t="str">
        <f>E23</f>
        <v>Natura Koncept s.r.o. ŘEŠENÍ VODY V KRAJINĚ</v>
      </c>
      <c r="L85" s="31"/>
    </row>
    <row r="86" spans="2:65" s="1" customFormat="1" ht="15.2" customHeight="1">
      <c r="B86" s="31"/>
      <c r="C86" s="26" t="s">
        <v>29</v>
      </c>
      <c r="F86" s="24" t="str">
        <f>IF(E20="","",E20)</f>
        <v>Vyplň údaj</v>
      </c>
      <c r="I86" s="26" t="s">
        <v>34</v>
      </c>
      <c r="J86" s="29" t="str">
        <f>E26</f>
        <v xml:space="preserve"> </v>
      </c>
      <c r="L86" s="31"/>
    </row>
    <row r="87" spans="2:65" s="1" customFormat="1" ht="10.35" customHeight="1">
      <c r="B87" s="31"/>
      <c r="L87" s="31"/>
    </row>
    <row r="88" spans="2:65" s="10" customFormat="1" ht="29.25" customHeight="1">
      <c r="B88" s="110"/>
      <c r="C88" s="111" t="s">
        <v>115</v>
      </c>
      <c r="D88" s="112" t="s">
        <v>56</v>
      </c>
      <c r="E88" s="112" t="s">
        <v>52</v>
      </c>
      <c r="F88" s="112" t="s">
        <v>53</v>
      </c>
      <c r="G88" s="112" t="s">
        <v>116</v>
      </c>
      <c r="H88" s="112" t="s">
        <v>117</v>
      </c>
      <c r="I88" s="112" t="s">
        <v>118</v>
      </c>
      <c r="J88" s="112" t="s">
        <v>110</v>
      </c>
      <c r="K88" s="113" t="s">
        <v>119</v>
      </c>
      <c r="L88" s="110"/>
      <c r="M88" s="55" t="s">
        <v>3</v>
      </c>
      <c r="N88" s="56" t="s">
        <v>41</v>
      </c>
      <c r="O88" s="56" t="s">
        <v>120</v>
      </c>
      <c r="P88" s="56" t="s">
        <v>121</v>
      </c>
      <c r="Q88" s="56" t="s">
        <v>122</v>
      </c>
      <c r="R88" s="56" t="s">
        <v>123</v>
      </c>
      <c r="S88" s="56" t="s">
        <v>124</v>
      </c>
      <c r="T88" s="57" t="s">
        <v>125</v>
      </c>
    </row>
    <row r="89" spans="2:65" s="1" customFormat="1" ht="22.9" customHeight="1">
      <c r="B89" s="31"/>
      <c r="C89" s="60" t="s">
        <v>126</v>
      </c>
      <c r="J89" s="114">
        <f>BK89</f>
        <v>0</v>
      </c>
      <c r="L89" s="31"/>
      <c r="M89" s="58"/>
      <c r="N89" s="49"/>
      <c r="O89" s="49"/>
      <c r="P89" s="115">
        <f>P90</f>
        <v>0</v>
      </c>
      <c r="Q89" s="49"/>
      <c r="R89" s="115">
        <f>R90</f>
        <v>24.948</v>
      </c>
      <c r="S89" s="49"/>
      <c r="T89" s="116">
        <f>T90</f>
        <v>0</v>
      </c>
      <c r="AT89" s="16" t="s">
        <v>70</v>
      </c>
      <c r="AU89" s="16" t="s">
        <v>111</v>
      </c>
      <c r="BK89" s="117">
        <f>BK90</f>
        <v>0</v>
      </c>
    </row>
    <row r="90" spans="2:65" s="11" customFormat="1" ht="25.9" customHeight="1">
      <c r="B90" s="118"/>
      <c r="D90" s="119" t="s">
        <v>70</v>
      </c>
      <c r="E90" s="120" t="s">
        <v>127</v>
      </c>
      <c r="F90" s="120" t="s">
        <v>128</v>
      </c>
      <c r="I90" s="121"/>
      <c r="J90" s="122">
        <f>BK90</f>
        <v>0</v>
      </c>
      <c r="L90" s="118"/>
      <c r="M90" s="123"/>
      <c r="P90" s="124">
        <f>P91+P113+P117</f>
        <v>0</v>
      </c>
      <c r="R90" s="124">
        <f>R91+R113+R117</f>
        <v>24.948</v>
      </c>
      <c r="T90" s="125">
        <f>T91+T113+T117</f>
        <v>0</v>
      </c>
      <c r="AR90" s="119" t="s">
        <v>79</v>
      </c>
      <c r="AT90" s="126" t="s">
        <v>70</v>
      </c>
      <c r="AU90" s="126" t="s">
        <v>71</v>
      </c>
      <c r="AY90" s="119" t="s">
        <v>129</v>
      </c>
      <c r="BK90" s="127">
        <f>BK91+BK113+BK117</f>
        <v>0</v>
      </c>
    </row>
    <row r="91" spans="2:65" s="11" customFormat="1" ht="22.9" customHeight="1">
      <c r="B91" s="118"/>
      <c r="D91" s="119" t="s">
        <v>70</v>
      </c>
      <c r="E91" s="128" t="s">
        <v>79</v>
      </c>
      <c r="F91" s="128" t="s">
        <v>130</v>
      </c>
      <c r="I91" s="121"/>
      <c r="J91" s="129">
        <f>BK91</f>
        <v>0</v>
      </c>
      <c r="L91" s="118"/>
      <c r="M91" s="123"/>
      <c r="P91" s="124">
        <f>SUM(P92:P112)</f>
        <v>0</v>
      </c>
      <c r="R91" s="124">
        <f>SUM(R92:R112)</f>
        <v>0</v>
      </c>
      <c r="T91" s="125">
        <f>SUM(T92:T112)</f>
        <v>0</v>
      </c>
      <c r="AR91" s="119" t="s">
        <v>79</v>
      </c>
      <c r="AT91" s="126" t="s">
        <v>70</v>
      </c>
      <c r="AU91" s="126" t="s">
        <v>79</v>
      </c>
      <c r="AY91" s="119" t="s">
        <v>129</v>
      </c>
      <c r="BK91" s="127">
        <f>SUM(BK92:BK112)</f>
        <v>0</v>
      </c>
    </row>
    <row r="92" spans="2:65" s="1" customFormat="1" ht="24.2" customHeight="1">
      <c r="B92" s="130"/>
      <c r="C92" s="131" t="s">
        <v>79</v>
      </c>
      <c r="D92" s="131" t="s">
        <v>131</v>
      </c>
      <c r="E92" s="132" t="s">
        <v>523</v>
      </c>
      <c r="F92" s="133" t="s">
        <v>524</v>
      </c>
      <c r="G92" s="134" t="s">
        <v>525</v>
      </c>
      <c r="H92" s="135">
        <v>0.45</v>
      </c>
      <c r="I92" s="136"/>
      <c r="J92" s="137">
        <f>ROUND(I92*H92,2)</f>
        <v>0</v>
      </c>
      <c r="K92" s="133" t="s">
        <v>135</v>
      </c>
      <c r="L92" s="31"/>
      <c r="M92" s="138" t="s">
        <v>3</v>
      </c>
      <c r="N92" s="139" t="s">
        <v>42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93</v>
      </c>
      <c r="AT92" s="142" t="s">
        <v>131</v>
      </c>
      <c r="AU92" s="142" t="s">
        <v>81</v>
      </c>
      <c r="AY92" s="16" t="s">
        <v>129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6" t="s">
        <v>79</v>
      </c>
      <c r="BK92" s="143">
        <f>ROUND(I92*H92,2)</f>
        <v>0</v>
      </c>
      <c r="BL92" s="16" t="s">
        <v>93</v>
      </c>
      <c r="BM92" s="142" t="s">
        <v>526</v>
      </c>
    </row>
    <row r="93" spans="2:65" s="1" customFormat="1">
      <c r="B93" s="31"/>
      <c r="D93" s="144" t="s">
        <v>137</v>
      </c>
      <c r="F93" s="145" t="s">
        <v>527</v>
      </c>
      <c r="I93" s="146"/>
      <c r="L93" s="31"/>
      <c r="M93" s="147"/>
      <c r="T93" s="52"/>
      <c r="AT93" s="16" t="s">
        <v>137</v>
      </c>
      <c r="AU93" s="16" t="s">
        <v>81</v>
      </c>
    </row>
    <row r="94" spans="2:65" s="12" customFormat="1">
      <c r="B94" s="148"/>
      <c r="D94" s="149" t="s">
        <v>144</v>
      </c>
      <c r="E94" s="150" t="s">
        <v>3</v>
      </c>
      <c r="F94" s="151" t="s">
        <v>528</v>
      </c>
      <c r="H94" s="152">
        <v>0.45</v>
      </c>
      <c r="I94" s="153"/>
      <c r="L94" s="148"/>
      <c r="M94" s="154"/>
      <c r="T94" s="155"/>
      <c r="AT94" s="150" t="s">
        <v>144</v>
      </c>
      <c r="AU94" s="150" t="s">
        <v>81</v>
      </c>
      <c r="AV94" s="12" t="s">
        <v>81</v>
      </c>
      <c r="AW94" s="12" t="s">
        <v>33</v>
      </c>
      <c r="AX94" s="12" t="s">
        <v>79</v>
      </c>
      <c r="AY94" s="150" t="s">
        <v>129</v>
      </c>
    </row>
    <row r="95" spans="2:65" s="1" customFormat="1" ht="44.25" customHeight="1">
      <c r="B95" s="130"/>
      <c r="C95" s="131" t="s">
        <v>81</v>
      </c>
      <c r="D95" s="131" t="s">
        <v>131</v>
      </c>
      <c r="E95" s="132" t="s">
        <v>529</v>
      </c>
      <c r="F95" s="133" t="s">
        <v>530</v>
      </c>
      <c r="G95" s="134" t="s">
        <v>134</v>
      </c>
      <c r="H95" s="135">
        <v>80</v>
      </c>
      <c r="I95" s="136"/>
      <c r="J95" s="137">
        <f>ROUND(I95*H95,2)</f>
        <v>0</v>
      </c>
      <c r="K95" s="133" t="s">
        <v>135</v>
      </c>
      <c r="L95" s="31"/>
      <c r="M95" s="138" t="s">
        <v>3</v>
      </c>
      <c r="N95" s="139" t="s">
        <v>42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93</v>
      </c>
      <c r="AT95" s="142" t="s">
        <v>131</v>
      </c>
      <c r="AU95" s="142" t="s">
        <v>81</v>
      </c>
      <c r="AY95" s="16" t="s">
        <v>129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6" t="s">
        <v>79</v>
      </c>
      <c r="BK95" s="143">
        <f>ROUND(I95*H95,2)</f>
        <v>0</v>
      </c>
      <c r="BL95" s="16" t="s">
        <v>93</v>
      </c>
      <c r="BM95" s="142" t="s">
        <v>531</v>
      </c>
    </row>
    <row r="96" spans="2:65" s="1" customFormat="1">
      <c r="B96" s="31"/>
      <c r="D96" s="144" t="s">
        <v>137</v>
      </c>
      <c r="F96" s="145" t="s">
        <v>532</v>
      </c>
      <c r="I96" s="146"/>
      <c r="L96" s="31"/>
      <c r="M96" s="147"/>
      <c r="T96" s="52"/>
      <c r="AT96" s="16" t="s">
        <v>137</v>
      </c>
      <c r="AU96" s="16" t="s">
        <v>81</v>
      </c>
    </row>
    <row r="97" spans="2:65" s="12" customFormat="1">
      <c r="B97" s="148"/>
      <c r="D97" s="149" t="s">
        <v>144</v>
      </c>
      <c r="E97" s="150" t="s">
        <v>3</v>
      </c>
      <c r="F97" s="151" t="s">
        <v>533</v>
      </c>
      <c r="H97" s="152">
        <v>80</v>
      </c>
      <c r="I97" s="153"/>
      <c r="L97" s="148"/>
      <c r="M97" s="154"/>
      <c r="T97" s="155"/>
      <c r="AT97" s="150" t="s">
        <v>144</v>
      </c>
      <c r="AU97" s="150" t="s">
        <v>81</v>
      </c>
      <c r="AV97" s="12" t="s">
        <v>81</v>
      </c>
      <c r="AW97" s="12" t="s">
        <v>33</v>
      </c>
      <c r="AX97" s="12" t="s">
        <v>79</v>
      </c>
      <c r="AY97" s="150" t="s">
        <v>129</v>
      </c>
    </row>
    <row r="98" spans="2:65" s="1" customFormat="1" ht="33" customHeight="1">
      <c r="B98" s="130"/>
      <c r="C98" s="131" t="s">
        <v>90</v>
      </c>
      <c r="D98" s="131" t="s">
        <v>131</v>
      </c>
      <c r="E98" s="132" t="s">
        <v>534</v>
      </c>
      <c r="F98" s="133" t="s">
        <v>535</v>
      </c>
      <c r="G98" s="134" t="s">
        <v>134</v>
      </c>
      <c r="H98" s="135">
        <v>80</v>
      </c>
      <c r="I98" s="136"/>
      <c r="J98" s="137">
        <f>ROUND(I98*H98,2)</f>
        <v>0</v>
      </c>
      <c r="K98" s="133" t="s">
        <v>135</v>
      </c>
      <c r="L98" s="31"/>
      <c r="M98" s="138" t="s">
        <v>3</v>
      </c>
      <c r="N98" s="139" t="s">
        <v>42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93</v>
      </c>
      <c r="AT98" s="142" t="s">
        <v>131</v>
      </c>
      <c r="AU98" s="142" t="s">
        <v>81</v>
      </c>
      <c r="AY98" s="16" t="s">
        <v>129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6" t="s">
        <v>79</v>
      </c>
      <c r="BK98" s="143">
        <f>ROUND(I98*H98,2)</f>
        <v>0</v>
      </c>
      <c r="BL98" s="16" t="s">
        <v>93</v>
      </c>
      <c r="BM98" s="142" t="s">
        <v>536</v>
      </c>
    </row>
    <row r="99" spans="2:65" s="1" customFormat="1">
      <c r="B99" s="31"/>
      <c r="D99" s="144" t="s">
        <v>137</v>
      </c>
      <c r="F99" s="145" t="s">
        <v>537</v>
      </c>
      <c r="I99" s="146"/>
      <c r="L99" s="31"/>
      <c r="M99" s="147"/>
      <c r="T99" s="52"/>
      <c r="AT99" s="16" t="s">
        <v>137</v>
      </c>
      <c r="AU99" s="16" t="s">
        <v>81</v>
      </c>
    </row>
    <row r="100" spans="2:65" s="12" customFormat="1">
      <c r="B100" s="148"/>
      <c r="D100" s="149" t="s">
        <v>144</v>
      </c>
      <c r="E100" s="150" t="s">
        <v>3</v>
      </c>
      <c r="F100" s="151" t="s">
        <v>533</v>
      </c>
      <c r="H100" s="152">
        <v>80</v>
      </c>
      <c r="I100" s="153"/>
      <c r="L100" s="148"/>
      <c r="M100" s="154"/>
      <c r="T100" s="155"/>
      <c r="AT100" s="150" t="s">
        <v>144</v>
      </c>
      <c r="AU100" s="150" t="s">
        <v>81</v>
      </c>
      <c r="AV100" s="12" t="s">
        <v>81</v>
      </c>
      <c r="AW100" s="12" t="s">
        <v>33</v>
      </c>
      <c r="AX100" s="12" t="s">
        <v>79</v>
      </c>
      <c r="AY100" s="150" t="s">
        <v>129</v>
      </c>
    </row>
    <row r="101" spans="2:65" s="1" customFormat="1" ht="33" customHeight="1">
      <c r="B101" s="130"/>
      <c r="C101" s="131" t="s">
        <v>93</v>
      </c>
      <c r="D101" s="131" t="s">
        <v>131</v>
      </c>
      <c r="E101" s="132" t="s">
        <v>167</v>
      </c>
      <c r="F101" s="133" t="s">
        <v>168</v>
      </c>
      <c r="G101" s="134" t="s">
        <v>141</v>
      </c>
      <c r="H101" s="135">
        <v>1595.65</v>
      </c>
      <c r="I101" s="136"/>
      <c r="J101" s="137">
        <f>ROUND(I101*H101,2)</f>
        <v>0</v>
      </c>
      <c r="K101" s="133" t="s">
        <v>135</v>
      </c>
      <c r="L101" s="31"/>
      <c r="M101" s="138" t="s">
        <v>3</v>
      </c>
      <c r="N101" s="139" t="s">
        <v>42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93</v>
      </c>
      <c r="AT101" s="142" t="s">
        <v>131</v>
      </c>
      <c r="AU101" s="142" t="s">
        <v>81</v>
      </c>
      <c r="AY101" s="16" t="s">
        <v>129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6" t="s">
        <v>79</v>
      </c>
      <c r="BK101" s="143">
        <f>ROUND(I101*H101,2)</f>
        <v>0</v>
      </c>
      <c r="BL101" s="16" t="s">
        <v>93</v>
      </c>
      <c r="BM101" s="142" t="s">
        <v>538</v>
      </c>
    </row>
    <row r="102" spans="2:65" s="1" customFormat="1">
      <c r="B102" s="31"/>
      <c r="D102" s="144" t="s">
        <v>137</v>
      </c>
      <c r="F102" s="145" t="s">
        <v>170</v>
      </c>
      <c r="I102" s="146"/>
      <c r="L102" s="31"/>
      <c r="M102" s="147"/>
      <c r="T102" s="52"/>
      <c r="AT102" s="16" t="s">
        <v>137</v>
      </c>
      <c r="AU102" s="16" t="s">
        <v>81</v>
      </c>
    </row>
    <row r="103" spans="2:65" s="12" customFormat="1">
      <c r="B103" s="148"/>
      <c r="D103" s="149" t="s">
        <v>144</v>
      </c>
      <c r="E103" s="150" t="s">
        <v>3</v>
      </c>
      <c r="F103" s="151" t="s">
        <v>539</v>
      </c>
      <c r="H103" s="152">
        <v>1595.65</v>
      </c>
      <c r="I103" s="153"/>
      <c r="L103" s="148"/>
      <c r="M103" s="154"/>
      <c r="T103" s="155"/>
      <c r="AT103" s="150" t="s">
        <v>144</v>
      </c>
      <c r="AU103" s="150" t="s">
        <v>81</v>
      </c>
      <c r="AV103" s="12" t="s">
        <v>81</v>
      </c>
      <c r="AW103" s="12" t="s">
        <v>33</v>
      </c>
      <c r="AX103" s="12" t="s">
        <v>79</v>
      </c>
      <c r="AY103" s="150" t="s">
        <v>129</v>
      </c>
    </row>
    <row r="104" spans="2:65" s="1" customFormat="1" ht="62.65" customHeight="1">
      <c r="B104" s="130"/>
      <c r="C104" s="131" t="s">
        <v>156</v>
      </c>
      <c r="D104" s="131" t="s">
        <v>131</v>
      </c>
      <c r="E104" s="132" t="s">
        <v>139</v>
      </c>
      <c r="F104" s="133" t="s">
        <v>140</v>
      </c>
      <c r="G104" s="134" t="s">
        <v>141</v>
      </c>
      <c r="H104" s="135">
        <v>1595.65</v>
      </c>
      <c r="I104" s="136"/>
      <c r="J104" s="137">
        <f>ROUND(I104*H104,2)</f>
        <v>0</v>
      </c>
      <c r="K104" s="133" t="s">
        <v>135</v>
      </c>
      <c r="L104" s="31"/>
      <c r="M104" s="138" t="s">
        <v>3</v>
      </c>
      <c r="N104" s="139" t="s">
        <v>42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93</v>
      </c>
      <c r="AT104" s="142" t="s">
        <v>131</v>
      </c>
      <c r="AU104" s="142" t="s">
        <v>81</v>
      </c>
      <c r="AY104" s="16" t="s">
        <v>129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6" t="s">
        <v>79</v>
      </c>
      <c r="BK104" s="143">
        <f>ROUND(I104*H104,2)</f>
        <v>0</v>
      </c>
      <c r="BL104" s="16" t="s">
        <v>93</v>
      </c>
      <c r="BM104" s="142" t="s">
        <v>540</v>
      </c>
    </row>
    <row r="105" spans="2:65" s="1" customFormat="1">
      <c r="B105" s="31"/>
      <c r="D105" s="144" t="s">
        <v>137</v>
      </c>
      <c r="F105" s="145" t="s">
        <v>143</v>
      </c>
      <c r="I105" s="146"/>
      <c r="L105" s="31"/>
      <c r="M105" s="147"/>
      <c r="T105" s="52"/>
      <c r="AT105" s="16" t="s">
        <v>137</v>
      </c>
      <c r="AU105" s="16" t="s">
        <v>81</v>
      </c>
    </row>
    <row r="106" spans="2:65" s="12" customFormat="1">
      <c r="B106" s="148"/>
      <c r="D106" s="149" t="s">
        <v>144</v>
      </c>
      <c r="E106" s="150" t="s">
        <v>3</v>
      </c>
      <c r="F106" s="151" t="s">
        <v>541</v>
      </c>
      <c r="H106" s="152">
        <v>1595.65</v>
      </c>
      <c r="I106" s="153"/>
      <c r="L106" s="148"/>
      <c r="M106" s="154"/>
      <c r="T106" s="155"/>
      <c r="AT106" s="150" t="s">
        <v>144</v>
      </c>
      <c r="AU106" s="150" t="s">
        <v>81</v>
      </c>
      <c r="AV106" s="12" t="s">
        <v>81</v>
      </c>
      <c r="AW106" s="12" t="s">
        <v>33</v>
      </c>
      <c r="AX106" s="12" t="s">
        <v>79</v>
      </c>
      <c r="AY106" s="150" t="s">
        <v>129</v>
      </c>
    </row>
    <row r="107" spans="2:65" s="1" customFormat="1" ht="24.2" customHeight="1">
      <c r="B107" s="130"/>
      <c r="C107" s="131" t="s">
        <v>188</v>
      </c>
      <c r="D107" s="131" t="s">
        <v>131</v>
      </c>
      <c r="E107" s="132" t="s">
        <v>542</v>
      </c>
      <c r="F107" s="133" t="s">
        <v>543</v>
      </c>
      <c r="G107" s="134" t="s">
        <v>141</v>
      </c>
      <c r="H107" s="135">
        <v>149.65</v>
      </c>
      <c r="I107" s="136"/>
      <c r="J107" s="137">
        <f>ROUND(I107*H107,2)</f>
        <v>0</v>
      </c>
      <c r="K107" s="133" t="s">
        <v>544</v>
      </c>
      <c r="L107" s="31"/>
      <c r="M107" s="138" t="s">
        <v>3</v>
      </c>
      <c r="N107" s="139" t="s">
        <v>42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93</v>
      </c>
      <c r="AT107" s="142" t="s">
        <v>131</v>
      </c>
      <c r="AU107" s="142" t="s">
        <v>81</v>
      </c>
      <c r="AY107" s="16" t="s">
        <v>129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6" t="s">
        <v>79</v>
      </c>
      <c r="BK107" s="143">
        <f>ROUND(I107*H107,2)</f>
        <v>0</v>
      </c>
      <c r="BL107" s="16" t="s">
        <v>93</v>
      </c>
      <c r="BM107" s="142" t="s">
        <v>545</v>
      </c>
    </row>
    <row r="108" spans="2:65" s="1" customFormat="1">
      <c r="B108" s="31"/>
      <c r="D108" s="144" t="s">
        <v>137</v>
      </c>
      <c r="F108" s="145" t="s">
        <v>546</v>
      </c>
      <c r="I108" s="146"/>
      <c r="L108" s="31"/>
      <c r="M108" s="147"/>
      <c r="T108" s="52"/>
      <c r="AT108" s="16" t="s">
        <v>137</v>
      </c>
      <c r="AU108" s="16" t="s">
        <v>81</v>
      </c>
    </row>
    <row r="109" spans="2:65" s="12" customFormat="1">
      <c r="B109" s="148"/>
      <c r="D109" s="149" t="s">
        <v>144</v>
      </c>
      <c r="E109" s="150" t="s">
        <v>3</v>
      </c>
      <c r="F109" s="151" t="s">
        <v>547</v>
      </c>
      <c r="H109" s="152">
        <v>149.65</v>
      </c>
      <c r="I109" s="153"/>
      <c r="L109" s="148"/>
      <c r="M109" s="154"/>
      <c r="T109" s="155"/>
      <c r="AT109" s="150" t="s">
        <v>144</v>
      </c>
      <c r="AU109" s="150" t="s">
        <v>81</v>
      </c>
      <c r="AV109" s="12" t="s">
        <v>81</v>
      </c>
      <c r="AW109" s="12" t="s">
        <v>33</v>
      </c>
      <c r="AX109" s="12" t="s">
        <v>79</v>
      </c>
      <c r="AY109" s="150" t="s">
        <v>129</v>
      </c>
    </row>
    <row r="110" spans="2:65" s="1" customFormat="1" ht="49.15" customHeight="1">
      <c r="B110" s="130"/>
      <c r="C110" s="131" t="s">
        <v>193</v>
      </c>
      <c r="D110" s="131" t="s">
        <v>131</v>
      </c>
      <c r="E110" s="132" t="s">
        <v>548</v>
      </c>
      <c r="F110" s="133" t="s">
        <v>549</v>
      </c>
      <c r="G110" s="134" t="s">
        <v>134</v>
      </c>
      <c r="H110" s="135">
        <v>2816</v>
      </c>
      <c r="I110" s="136"/>
      <c r="J110" s="137">
        <f>ROUND(I110*H110,2)</f>
        <v>0</v>
      </c>
      <c r="K110" s="133" t="s">
        <v>135</v>
      </c>
      <c r="L110" s="31"/>
      <c r="M110" s="138" t="s">
        <v>3</v>
      </c>
      <c r="N110" s="139" t="s">
        <v>42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93</v>
      </c>
      <c r="AT110" s="142" t="s">
        <v>131</v>
      </c>
      <c r="AU110" s="142" t="s">
        <v>81</v>
      </c>
      <c r="AY110" s="16" t="s">
        <v>129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6" t="s">
        <v>79</v>
      </c>
      <c r="BK110" s="143">
        <f>ROUND(I110*H110,2)</f>
        <v>0</v>
      </c>
      <c r="BL110" s="16" t="s">
        <v>93</v>
      </c>
      <c r="BM110" s="142" t="s">
        <v>550</v>
      </c>
    </row>
    <row r="111" spans="2:65" s="1" customFormat="1">
      <c r="B111" s="31"/>
      <c r="D111" s="144" t="s">
        <v>137</v>
      </c>
      <c r="F111" s="145" t="s">
        <v>551</v>
      </c>
      <c r="I111" s="146"/>
      <c r="L111" s="31"/>
      <c r="M111" s="147"/>
      <c r="T111" s="52"/>
      <c r="AT111" s="16" t="s">
        <v>137</v>
      </c>
      <c r="AU111" s="16" t="s">
        <v>81</v>
      </c>
    </row>
    <row r="112" spans="2:65" s="12" customFormat="1">
      <c r="B112" s="148"/>
      <c r="D112" s="149" t="s">
        <v>144</v>
      </c>
      <c r="E112" s="150" t="s">
        <v>3</v>
      </c>
      <c r="F112" s="151" t="s">
        <v>552</v>
      </c>
      <c r="H112" s="152">
        <v>2816</v>
      </c>
      <c r="I112" s="153"/>
      <c r="L112" s="148"/>
      <c r="M112" s="154"/>
      <c r="T112" s="155"/>
      <c r="AT112" s="150" t="s">
        <v>144</v>
      </c>
      <c r="AU112" s="150" t="s">
        <v>81</v>
      </c>
      <c r="AV112" s="12" t="s">
        <v>81</v>
      </c>
      <c r="AW112" s="12" t="s">
        <v>33</v>
      </c>
      <c r="AX112" s="12" t="s">
        <v>79</v>
      </c>
      <c r="AY112" s="150" t="s">
        <v>129</v>
      </c>
    </row>
    <row r="113" spans="2:65" s="11" customFormat="1" ht="22.9" customHeight="1">
      <c r="B113" s="118"/>
      <c r="D113" s="119" t="s">
        <v>70</v>
      </c>
      <c r="E113" s="128" t="s">
        <v>93</v>
      </c>
      <c r="F113" s="128" t="s">
        <v>252</v>
      </c>
      <c r="I113" s="121"/>
      <c r="J113" s="129">
        <f>BK113</f>
        <v>0</v>
      </c>
      <c r="L113" s="118"/>
      <c r="M113" s="123"/>
      <c r="P113" s="124">
        <f>SUM(P114:P116)</f>
        <v>0</v>
      </c>
      <c r="R113" s="124">
        <f>SUM(R114:R116)</f>
        <v>24.948</v>
      </c>
      <c r="T113" s="125">
        <f>SUM(T114:T116)</f>
        <v>0</v>
      </c>
      <c r="AR113" s="119" t="s">
        <v>79</v>
      </c>
      <c r="AT113" s="126" t="s">
        <v>70</v>
      </c>
      <c r="AU113" s="126" t="s">
        <v>79</v>
      </c>
      <c r="AY113" s="119" t="s">
        <v>129</v>
      </c>
      <c r="BK113" s="127">
        <f>SUM(BK114:BK116)</f>
        <v>0</v>
      </c>
    </row>
    <row r="114" spans="2:65" s="1" customFormat="1" ht="33" customHeight="1">
      <c r="B114" s="130"/>
      <c r="C114" s="131" t="s">
        <v>199</v>
      </c>
      <c r="D114" s="131" t="s">
        <v>131</v>
      </c>
      <c r="E114" s="132" t="s">
        <v>281</v>
      </c>
      <c r="F114" s="133" t="s">
        <v>282</v>
      </c>
      <c r="G114" s="134" t="s">
        <v>141</v>
      </c>
      <c r="H114" s="135">
        <v>13.5</v>
      </c>
      <c r="I114" s="136"/>
      <c r="J114" s="137">
        <f>ROUND(I114*H114,2)</f>
        <v>0</v>
      </c>
      <c r="K114" s="133" t="s">
        <v>135</v>
      </c>
      <c r="L114" s="31"/>
      <c r="M114" s="138" t="s">
        <v>3</v>
      </c>
      <c r="N114" s="139" t="s">
        <v>42</v>
      </c>
      <c r="P114" s="140">
        <f>O114*H114</f>
        <v>0</v>
      </c>
      <c r="Q114" s="140">
        <v>1.8480000000000001</v>
      </c>
      <c r="R114" s="140">
        <f>Q114*H114</f>
        <v>24.948</v>
      </c>
      <c r="S114" s="140">
        <v>0</v>
      </c>
      <c r="T114" s="141">
        <f>S114*H114</f>
        <v>0</v>
      </c>
      <c r="AR114" s="142" t="s">
        <v>93</v>
      </c>
      <c r="AT114" s="142" t="s">
        <v>131</v>
      </c>
      <c r="AU114" s="142" t="s">
        <v>81</v>
      </c>
      <c r="AY114" s="16" t="s">
        <v>129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6" t="s">
        <v>79</v>
      </c>
      <c r="BK114" s="143">
        <f>ROUND(I114*H114,2)</f>
        <v>0</v>
      </c>
      <c r="BL114" s="16" t="s">
        <v>93</v>
      </c>
      <c r="BM114" s="142" t="s">
        <v>553</v>
      </c>
    </row>
    <row r="115" spans="2:65" s="1" customFormat="1">
      <c r="B115" s="31"/>
      <c r="D115" s="144" t="s">
        <v>137</v>
      </c>
      <c r="F115" s="145" t="s">
        <v>284</v>
      </c>
      <c r="I115" s="146"/>
      <c r="L115" s="31"/>
      <c r="M115" s="147"/>
      <c r="T115" s="52"/>
      <c r="AT115" s="16" t="s">
        <v>137</v>
      </c>
      <c r="AU115" s="16" t="s">
        <v>81</v>
      </c>
    </row>
    <row r="116" spans="2:65" s="12" customFormat="1">
      <c r="B116" s="148"/>
      <c r="D116" s="149" t="s">
        <v>144</v>
      </c>
      <c r="E116" s="150" t="s">
        <v>3</v>
      </c>
      <c r="F116" s="151" t="s">
        <v>554</v>
      </c>
      <c r="H116" s="152">
        <v>13.5</v>
      </c>
      <c r="I116" s="153"/>
      <c r="L116" s="148"/>
      <c r="M116" s="154"/>
      <c r="T116" s="155"/>
      <c r="AT116" s="150" t="s">
        <v>144</v>
      </c>
      <c r="AU116" s="150" t="s">
        <v>81</v>
      </c>
      <c r="AV116" s="12" t="s">
        <v>81</v>
      </c>
      <c r="AW116" s="12" t="s">
        <v>33</v>
      </c>
      <c r="AX116" s="12" t="s">
        <v>79</v>
      </c>
      <c r="AY116" s="150" t="s">
        <v>129</v>
      </c>
    </row>
    <row r="117" spans="2:65" s="11" customFormat="1" ht="22.9" customHeight="1">
      <c r="B117" s="118"/>
      <c r="D117" s="119" t="s">
        <v>70</v>
      </c>
      <c r="E117" s="128" t="s">
        <v>291</v>
      </c>
      <c r="F117" s="128" t="s">
        <v>292</v>
      </c>
      <c r="I117" s="121"/>
      <c r="J117" s="129">
        <f>BK117</f>
        <v>0</v>
      </c>
      <c r="L117" s="118"/>
      <c r="M117" s="123"/>
      <c r="P117" s="124">
        <f>SUM(P118:P119)</f>
        <v>0</v>
      </c>
      <c r="R117" s="124">
        <f>SUM(R118:R119)</f>
        <v>0</v>
      </c>
      <c r="T117" s="125">
        <f>SUM(T118:T119)</f>
        <v>0</v>
      </c>
      <c r="AR117" s="119" t="s">
        <v>79</v>
      </c>
      <c r="AT117" s="126" t="s">
        <v>70</v>
      </c>
      <c r="AU117" s="126" t="s">
        <v>79</v>
      </c>
      <c r="AY117" s="119" t="s">
        <v>129</v>
      </c>
      <c r="BK117" s="127">
        <f>SUM(BK118:BK119)</f>
        <v>0</v>
      </c>
    </row>
    <row r="118" spans="2:65" s="1" customFormat="1" ht="21.75" customHeight="1">
      <c r="B118" s="130"/>
      <c r="C118" s="131" t="s">
        <v>204</v>
      </c>
      <c r="D118" s="131" t="s">
        <v>131</v>
      </c>
      <c r="E118" s="132" t="s">
        <v>294</v>
      </c>
      <c r="F118" s="133" t="s">
        <v>295</v>
      </c>
      <c r="G118" s="134" t="s">
        <v>248</v>
      </c>
      <c r="H118" s="135">
        <v>24.948</v>
      </c>
      <c r="I118" s="136"/>
      <c r="J118" s="137">
        <f>ROUND(I118*H118,2)</f>
        <v>0</v>
      </c>
      <c r="K118" s="133" t="s">
        <v>135</v>
      </c>
      <c r="L118" s="31"/>
      <c r="M118" s="138" t="s">
        <v>3</v>
      </c>
      <c r="N118" s="139" t="s">
        <v>42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93</v>
      </c>
      <c r="AT118" s="142" t="s">
        <v>131</v>
      </c>
      <c r="AU118" s="142" t="s">
        <v>81</v>
      </c>
      <c r="AY118" s="16" t="s">
        <v>129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6" t="s">
        <v>79</v>
      </c>
      <c r="BK118" s="143">
        <f>ROUND(I118*H118,2)</f>
        <v>0</v>
      </c>
      <c r="BL118" s="16" t="s">
        <v>93</v>
      </c>
      <c r="BM118" s="142" t="s">
        <v>555</v>
      </c>
    </row>
    <row r="119" spans="2:65" s="1" customFormat="1">
      <c r="B119" s="31"/>
      <c r="D119" s="144" t="s">
        <v>137</v>
      </c>
      <c r="F119" s="145" t="s">
        <v>297</v>
      </c>
      <c r="I119" s="146"/>
      <c r="L119" s="31"/>
      <c r="M119" s="178"/>
      <c r="N119" s="165"/>
      <c r="O119" s="165"/>
      <c r="P119" s="165"/>
      <c r="Q119" s="165"/>
      <c r="R119" s="165"/>
      <c r="S119" s="165"/>
      <c r="T119" s="179"/>
      <c r="AT119" s="16" t="s">
        <v>137</v>
      </c>
      <c r="AU119" s="16" t="s">
        <v>81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31"/>
    </row>
  </sheetData>
  <autoFilter ref="C88:K119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500-000000000000}"/>
    <hyperlink ref="F96" r:id="rId2" xr:uid="{00000000-0004-0000-0500-000001000000}"/>
    <hyperlink ref="F99" r:id="rId3" xr:uid="{00000000-0004-0000-0500-000002000000}"/>
    <hyperlink ref="F102" r:id="rId4" xr:uid="{00000000-0004-0000-0500-000003000000}"/>
    <hyperlink ref="F105" r:id="rId5" xr:uid="{00000000-0004-0000-0500-000004000000}"/>
    <hyperlink ref="F108" r:id="rId6" xr:uid="{00000000-0004-0000-0500-000005000000}"/>
    <hyperlink ref="F111" r:id="rId7" xr:uid="{00000000-0004-0000-0500-000006000000}"/>
    <hyperlink ref="F115" r:id="rId8" xr:uid="{00000000-0004-0000-0500-000007000000}"/>
    <hyperlink ref="F119" r:id="rId9" xr:uid="{00000000-0004-0000-05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96" t="s">
        <v>556</v>
      </c>
      <c r="F9" s="305"/>
      <c r="G9" s="305"/>
      <c r="H9" s="305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48">
        <f>'Rekapitulace stavby'!AN8</f>
        <v>44903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8" t="str">
        <f>'Rekapitulace stavby'!E14</f>
        <v>Vyplň údaj</v>
      </c>
      <c r="F18" s="275"/>
      <c r="G18" s="275"/>
      <c r="H18" s="27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0"/>
      <c r="E27" s="279" t="s">
        <v>3</v>
      </c>
      <c r="F27" s="279"/>
      <c r="G27" s="279"/>
      <c r="H27" s="279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37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2">
        <f>ROUND((SUM(BE81:BE103)),  2)</f>
        <v>0</v>
      </c>
      <c r="I33" s="92">
        <v>0.21</v>
      </c>
      <c r="J33" s="82">
        <f>ROUND(((SUM(BE81:BE103))*I33),  2)</f>
        <v>0</v>
      </c>
      <c r="L33" s="31"/>
    </row>
    <row r="34" spans="2:12" s="1" customFormat="1" ht="14.45" customHeight="1">
      <c r="B34" s="31"/>
      <c r="E34" s="26" t="s">
        <v>43</v>
      </c>
      <c r="F34" s="82">
        <f>ROUND((SUM(BF81:BF103)),  2)</f>
        <v>0</v>
      </c>
      <c r="I34" s="92">
        <v>0.15</v>
      </c>
      <c r="J34" s="82">
        <f>ROUND(((SUM(BF81:BF103))*I34),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2">
        <f>ROUND((SUM(BG81:BG103)),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2">
        <f>ROUND((SUM(BH81:BH103)),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2">
        <f>ROUND((SUM(BI81:BI103)),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47</v>
      </c>
      <c r="E39" s="53"/>
      <c r="F39" s="53"/>
      <c r="G39" s="95" t="s">
        <v>48</v>
      </c>
      <c r="H39" s="96" t="s">
        <v>49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306" t="str">
        <f>E7</f>
        <v>KoPÚ Chotčiny - krajinotvorná nádrž VN1, tůně I a II, revitalizace toku v k.ú.Chotčiny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106</v>
      </c>
      <c r="L49" s="31"/>
    </row>
    <row r="50" spans="2:47" s="1" customFormat="1" ht="16.5" customHeight="1">
      <c r="B50" s="31"/>
      <c r="E50" s="296" t="str">
        <f>E9</f>
        <v>SO 02 - Novostavba Tůně I a II</v>
      </c>
      <c r="F50" s="305"/>
      <c r="G50" s="305"/>
      <c r="H50" s="305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22</v>
      </c>
      <c r="F52" s="24" t="str">
        <f>F12</f>
        <v>k.ú.Chotčiny</v>
      </c>
      <c r="I52" s="26" t="s">
        <v>24</v>
      </c>
      <c r="J52" s="48">
        <f>IF(J12="","",J12)</f>
        <v>44903</v>
      </c>
      <c r="L52" s="31"/>
    </row>
    <row r="53" spans="2:47" s="1" customFormat="1" ht="6.95" customHeight="1">
      <c r="B53" s="31"/>
      <c r="L53" s="31"/>
    </row>
    <row r="54" spans="2:47" s="1" customFormat="1" ht="40.15" customHeight="1">
      <c r="B54" s="31"/>
      <c r="C54" s="26" t="s">
        <v>25</v>
      </c>
      <c r="F54" s="24" t="str">
        <f>E15</f>
        <v xml:space="preserve"> </v>
      </c>
      <c r="I54" s="26" t="s">
        <v>31</v>
      </c>
      <c r="J54" s="29" t="str">
        <f>E21</f>
        <v>Natura Koncept s.r.o. ŘEŠENÍ VODY V KRAJINĚ</v>
      </c>
      <c r="L54" s="31"/>
    </row>
    <row r="55" spans="2:47" s="1" customFormat="1" ht="15.2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109</v>
      </c>
      <c r="D57" s="93"/>
      <c r="E57" s="93"/>
      <c r="F57" s="93"/>
      <c r="G57" s="93"/>
      <c r="H57" s="93"/>
      <c r="I57" s="93"/>
      <c r="J57" s="100" t="s">
        <v>110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69</v>
      </c>
      <c r="J59" s="62">
        <f>J81</f>
        <v>0</v>
      </c>
      <c r="L59" s="31"/>
      <c r="AU59" s="16" t="s">
        <v>111</v>
      </c>
    </row>
    <row r="60" spans="2:47" s="8" customFormat="1" ht="24.95" customHeight="1">
      <c r="B60" s="102"/>
      <c r="D60" s="103" t="s">
        <v>112</v>
      </c>
      <c r="E60" s="104"/>
      <c r="F60" s="104"/>
      <c r="G60" s="104"/>
      <c r="H60" s="104"/>
      <c r="I60" s="104"/>
      <c r="J60" s="105">
        <f>J82</f>
        <v>0</v>
      </c>
      <c r="L60" s="102"/>
    </row>
    <row r="61" spans="2:47" s="9" customFormat="1" ht="19.899999999999999" customHeight="1">
      <c r="B61" s="106"/>
      <c r="D61" s="107" t="s">
        <v>113</v>
      </c>
      <c r="E61" s="108"/>
      <c r="F61" s="108"/>
      <c r="G61" s="108"/>
      <c r="H61" s="108"/>
      <c r="I61" s="108"/>
      <c r="J61" s="109">
        <f>J83</f>
        <v>0</v>
      </c>
      <c r="L61" s="106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114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17</v>
      </c>
      <c r="L70" s="31"/>
    </row>
    <row r="71" spans="2:20" s="1" customFormat="1" ht="26.25" customHeight="1">
      <c r="B71" s="31"/>
      <c r="E71" s="306" t="str">
        <f>E7</f>
        <v>KoPÚ Chotčiny - krajinotvorná nádrž VN1, tůně I a II, revitalizace toku v k.ú.Chotčiny</v>
      </c>
      <c r="F71" s="307"/>
      <c r="G71" s="307"/>
      <c r="H71" s="307"/>
      <c r="L71" s="31"/>
    </row>
    <row r="72" spans="2:20" s="1" customFormat="1" ht="12" customHeight="1">
      <c r="B72" s="31"/>
      <c r="C72" s="26" t="s">
        <v>106</v>
      </c>
      <c r="L72" s="31"/>
    </row>
    <row r="73" spans="2:20" s="1" customFormat="1" ht="16.5" customHeight="1">
      <c r="B73" s="31"/>
      <c r="E73" s="296" t="str">
        <f>E9</f>
        <v>SO 02 - Novostavba Tůně I a II</v>
      </c>
      <c r="F73" s="305"/>
      <c r="G73" s="305"/>
      <c r="H73" s="305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22</v>
      </c>
      <c r="F75" s="24" t="str">
        <f>F12</f>
        <v>k.ú.Chotčiny</v>
      </c>
      <c r="I75" s="26" t="s">
        <v>24</v>
      </c>
      <c r="J75" s="48">
        <f>IF(J12="","",J12)</f>
        <v>44903</v>
      </c>
      <c r="L75" s="31"/>
    </row>
    <row r="76" spans="2:20" s="1" customFormat="1" ht="6.95" customHeight="1">
      <c r="B76" s="31"/>
      <c r="L76" s="31"/>
    </row>
    <row r="77" spans="2:20" s="1" customFormat="1" ht="40.15" customHeight="1">
      <c r="B77" s="31"/>
      <c r="C77" s="26" t="s">
        <v>25</v>
      </c>
      <c r="F77" s="24" t="str">
        <f>E15</f>
        <v xml:space="preserve"> </v>
      </c>
      <c r="I77" s="26" t="s">
        <v>31</v>
      </c>
      <c r="J77" s="29" t="str">
        <f>E21</f>
        <v>Natura Koncept s.r.o. ŘEŠENÍ VODY V KRAJINĚ</v>
      </c>
      <c r="L77" s="31"/>
    </row>
    <row r="78" spans="2:20" s="1" customFormat="1" ht="15.2" customHeight="1">
      <c r="B78" s="31"/>
      <c r="C78" s="26" t="s">
        <v>29</v>
      </c>
      <c r="F78" s="24" t="str">
        <f>IF(E18="","",E18)</f>
        <v>Vyplň údaj</v>
      </c>
      <c r="I78" s="26" t="s">
        <v>34</v>
      </c>
      <c r="J78" s="29" t="str">
        <f>E24</f>
        <v xml:space="preserve"> </v>
      </c>
      <c r="L78" s="31"/>
    </row>
    <row r="79" spans="2:20" s="1" customFormat="1" ht="10.35" customHeight="1">
      <c r="B79" s="31"/>
      <c r="L79" s="31"/>
    </row>
    <row r="80" spans="2:20" s="10" customFormat="1" ht="29.25" customHeight="1">
      <c r="B80" s="110"/>
      <c r="C80" s="111" t="s">
        <v>115</v>
      </c>
      <c r="D80" s="112" t="s">
        <v>56</v>
      </c>
      <c r="E80" s="112" t="s">
        <v>52</v>
      </c>
      <c r="F80" s="112" t="s">
        <v>53</v>
      </c>
      <c r="G80" s="112" t="s">
        <v>116</v>
      </c>
      <c r="H80" s="112" t="s">
        <v>117</v>
      </c>
      <c r="I80" s="112" t="s">
        <v>118</v>
      </c>
      <c r="J80" s="112" t="s">
        <v>110</v>
      </c>
      <c r="K80" s="113" t="s">
        <v>119</v>
      </c>
      <c r="L80" s="110"/>
      <c r="M80" s="55" t="s">
        <v>3</v>
      </c>
      <c r="N80" s="56" t="s">
        <v>41</v>
      </c>
      <c r="O80" s="56" t="s">
        <v>120</v>
      </c>
      <c r="P80" s="56" t="s">
        <v>121</v>
      </c>
      <c r="Q80" s="56" t="s">
        <v>122</v>
      </c>
      <c r="R80" s="56" t="s">
        <v>123</v>
      </c>
      <c r="S80" s="56" t="s">
        <v>124</v>
      </c>
      <c r="T80" s="57" t="s">
        <v>125</v>
      </c>
    </row>
    <row r="81" spans="2:65" s="1" customFormat="1" ht="22.9" customHeight="1">
      <c r="B81" s="31"/>
      <c r="C81" s="60" t="s">
        <v>126</v>
      </c>
      <c r="J81" s="114">
        <f>BK81</f>
        <v>0</v>
      </c>
      <c r="L81" s="31"/>
      <c r="M81" s="58"/>
      <c r="N81" s="49"/>
      <c r="O81" s="49"/>
      <c r="P81" s="115">
        <f>P82</f>
        <v>0</v>
      </c>
      <c r="Q81" s="49"/>
      <c r="R81" s="115">
        <f>R82</f>
        <v>0</v>
      </c>
      <c r="S81" s="49"/>
      <c r="T81" s="116">
        <f>T82</f>
        <v>0</v>
      </c>
      <c r="AT81" s="16" t="s">
        <v>70</v>
      </c>
      <c r="AU81" s="16" t="s">
        <v>111</v>
      </c>
      <c r="BK81" s="117">
        <f>BK82</f>
        <v>0</v>
      </c>
    </row>
    <row r="82" spans="2:65" s="11" customFormat="1" ht="25.9" customHeight="1">
      <c r="B82" s="118"/>
      <c r="D82" s="119" t="s">
        <v>70</v>
      </c>
      <c r="E82" s="120" t="s">
        <v>127</v>
      </c>
      <c r="F82" s="120" t="s">
        <v>128</v>
      </c>
      <c r="I82" s="121"/>
      <c r="J82" s="122">
        <f>BK82</f>
        <v>0</v>
      </c>
      <c r="L82" s="118"/>
      <c r="M82" s="123"/>
      <c r="P82" s="124">
        <f>P83</f>
        <v>0</v>
      </c>
      <c r="R82" s="124">
        <f>R83</f>
        <v>0</v>
      </c>
      <c r="T82" s="125">
        <f>T83</f>
        <v>0</v>
      </c>
      <c r="AR82" s="119" t="s">
        <v>79</v>
      </c>
      <c r="AT82" s="126" t="s">
        <v>70</v>
      </c>
      <c r="AU82" s="126" t="s">
        <v>71</v>
      </c>
      <c r="AY82" s="119" t="s">
        <v>129</v>
      </c>
      <c r="BK82" s="127">
        <f>BK83</f>
        <v>0</v>
      </c>
    </row>
    <row r="83" spans="2:65" s="11" customFormat="1" ht="22.9" customHeight="1">
      <c r="B83" s="118"/>
      <c r="D83" s="119" t="s">
        <v>70</v>
      </c>
      <c r="E83" s="128" t="s">
        <v>79</v>
      </c>
      <c r="F83" s="128" t="s">
        <v>130</v>
      </c>
      <c r="I83" s="121"/>
      <c r="J83" s="129">
        <f>BK83</f>
        <v>0</v>
      </c>
      <c r="L83" s="118"/>
      <c r="M83" s="123"/>
      <c r="P83" s="124">
        <f>SUM(P84:P103)</f>
        <v>0</v>
      </c>
      <c r="R83" s="124">
        <f>SUM(R84:R103)</f>
        <v>0</v>
      </c>
      <c r="T83" s="125">
        <f>SUM(T84:T103)</f>
        <v>0</v>
      </c>
      <c r="AR83" s="119" t="s">
        <v>79</v>
      </c>
      <c r="AT83" s="126" t="s">
        <v>70</v>
      </c>
      <c r="AU83" s="126" t="s">
        <v>79</v>
      </c>
      <c r="AY83" s="119" t="s">
        <v>129</v>
      </c>
      <c r="BK83" s="127">
        <f>SUM(BK84:BK103)</f>
        <v>0</v>
      </c>
    </row>
    <row r="84" spans="2:65" s="1" customFormat="1" ht="24.2" customHeight="1">
      <c r="B84" s="130"/>
      <c r="C84" s="131" t="s">
        <v>79</v>
      </c>
      <c r="D84" s="131" t="s">
        <v>131</v>
      </c>
      <c r="E84" s="132" t="s">
        <v>523</v>
      </c>
      <c r="F84" s="133" t="s">
        <v>524</v>
      </c>
      <c r="G84" s="134" t="s">
        <v>525</v>
      </c>
      <c r="H84" s="135">
        <v>0.188</v>
      </c>
      <c r="I84" s="136"/>
      <c r="J84" s="137">
        <f>ROUND(I84*H84,2)</f>
        <v>0</v>
      </c>
      <c r="K84" s="133" t="s">
        <v>135</v>
      </c>
      <c r="L84" s="31"/>
      <c r="M84" s="138" t="s">
        <v>3</v>
      </c>
      <c r="N84" s="139" t="s">
        <v>42</v>
      </c>
      <c r="P84" s="140">
        <f>O84*H84</f>
        <v>0</v>
      </c>
      <c r="Q84" s="140">
        <v>0</v>
      </c>
      <c r="R84" s="140">
        <f>Q84*H84</f>
        <v>0</v>
      </c>
      <c r="S84" s="140">
        <v>0</v>
      </c>
      <c r="T84" s="141">
        <f>S84*H84</f>
        <v>0</v>
      </c>
      <c r="AR84" s="142" t="s">
        <v>93</v>
      </c>
      <c r="AT84" s="142" t="s">
        <v>131</v>
      </c>
      <c r="AU84" s="142" t="s">
        <v>81</v>
      </c>
      <c r="AY84" s="16" t="s">
        <v>129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6" t="s">
        <v>79</v>
      </c>
      <c r="BK84" s="143">
        <f>ROUND(I84*H84,2)</f>
        <v>0</v>
      </c>
      <c r="BL84" s="16" t="s">
        <v>93</v>
      </c>
      <c r="BM84" s="142" t="s">
        <v>557</v>
      </c>
    </row>
    <row r="85" spans="2:65" s="1" customFormat="1">
      <c r="B85" s="31"/>
      <c r="D85" s="144" t="s">
        <v>137</v>
      </c>
      <c r="F85" s="145" t="s">
        <v>527</v>
      </c>
      <c r="I85" s="146"/>
      <c r="L85" s="31"/>
      <c r="M85" s="147"/>
      <c r="T85" s="52"/>
      <c r="AT85" s="16" t="s">
        <v>137</v>
      </c>
      <c r="AU85" s="16" t="s">
        <v>81</v>
      </c>
    </row>
    <row r="86" spans="2:65" s="12" customFormat="1">
      <c r="B86" s="148"/>
      <c r="D86" s="149" t="s">
        <v>144</v>
      </c>
      <c r="E86" s="150" t="s">
        <v>3</v>
      </c>
      <c r="F86" s="151" t="s">
        <v>558</v>
      </c>
      <c r="H86" s="152">
        <v>0.188</v>
      </c>
      <c r="I86" s="153"/>
      <c r="L86" s="148"/>
      <c r="M86" s="154"/>
      <c r="T86" s="155"/>
      <c r="AT86" s="150" t="s">
        <v>144</v>
      </c>
      <c r="AU86" s="150" t="s">
        <v>81</v>
      </c>
      <c r="AV86" s="12" t="s">
        <v>81</v>
      </c>
      <c r="AW86" s="12" t="s">
        <v>33</v>
      </c>
      <c r="AX86" s="12" t="s">
        <v>79</v>
      </c>
      <c r="AY86" s="150" t="s">
        <v>129</v>
      </c>
    </row>
    <row r="87" spans="2:65" s="1" customFormat="1" ht="33" customHeight="1">
      <c r="B87" s="130"/>
      <c r="C87" s="131" t="s">
        <v>81</v>
      </c>
      <c r="D87" s="131" t="s">
        <v>131</v>
      </c>
      <c r="E87" s="132" t="s">
        <v>167</v>
      </c>
      <c r="F87" s="133" t="s">
        <v>168</v>
      </c>
      <c r="G87" s="134" t="s">
        <v>141</v>
      </c>
      <c r="H87" s="135">
        <v>1488.6</v>
      </c>
      <c r="I87" s="136"/>
      <c r="J87" s="137">
        <f>ROUND(I87*H87,2)</f>
        <v>0</v>
      </c>
      <c r="K87" s="133" t="s">
        <v>135</v>
      </c>
      <c r="L87" s="31"/>
      <c r="M87" s="138" t="s">
        <v>3</v>
      </c>
      <c r="N87" s="139" t="s">
        <v>42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93</v>
      </c>
      <c r="AT87" s="142" t="s">
        <v>131</v>
      </c>
      <c r="AU87" s="142" t="s">
        <v>81</v>
      </c>
      <c r="AY87" s="16" t="s">
        <v>129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6" t="s">
        <v>79</v>
      </c>
      <c r="BK87" s="143">
        <f>ROUND(I87*H87,2)</f>
        <v>0</v>
      </c>
      <c r="BL87" s="16" t="s">
        <v>93</v>
      </c>
      <c r="BM87" s="142" t="s">
        <v>559</v>
      </c>
    </row>
    <row r="88" spans="2:65" s="1" customFormat="1">
      <c r="B88" s="31"/>
      <c r="D88" s="144" t="s">
        <v>137</v>
      </c>
      <c r="F88" s="145" t="s">
        <v>170</v>
      </c>
      <c r="I88" s="146"/>
      <c r="L88" s="31"/>
      <c r="M88" s="147"/>
      <c r="T88" s="52"/>
      <c r="AT88" s="16" t="s">
        <v>137</v>
      </c>
      <c r="AU88" s="16" t="s">
        <v>81</v>
      </c>
    </row>
    <row r="89" spans="2:65" s="12" customFormat="1">
      <c r="B89" s="148"/>
      <c r="D89" s="149" t="s">
        <v>144</v>
      </c>
      <c r="E89" s="150" t="s">
        <v>3</v>
      </c>
      <c r="F89" s="151" t="s">
        <v>560</v>
      </c>
      <c r="H89" s="152">
        <v>1488.6</v>
      </c>
      <c r="I89" s="153"/>
      <c r="L89" s="148"/>
      <c r="M89" s="154"/>
      <c r="T89" s="155"/>
      <c r="AT89" s="150" t="s">
        <v>144</v>
      </c>
      <c r="AU89" s="150" t="s">
        <v>81</v>
      </c>
      <c r="AV89" s="12" t="s">
        <v>81</v>
      </c>
      <c r="AW89" s="12" t="s">
        <v>33</v>
      </c>
      <c r="AX89" s="12" t="s">
        <v>79</v>
      </c>
      <c r="AY89" s="150" t="s">
        <v>129</v>
      </c>
    </row>
    <row r="90" spans="2:65" s="1" customFormat="1" ht="62.65" customHeight="1">
      <c r="B90" s="130"/>
      <c r="C90" s="131" t="s">
        <v>90</v>
      </c>
      <c r="D90" s="131" t="s">
        <v>131</v>
      </c>
      <c r="E90" s="132" t="s">
        <v>139</v>
      </c>
      <c r="F90" s="133" t="s">
        <v>140</v>
      </c>
      <c r="G90" s="134" t="s">
        <v>141</v>
      </c>
      <c r="H90" s="135">
        <v>1488.6</v>
      </c>
      <c r="I90" s="136"/>
      <c r="J90" s="137">
        <f>ROUND(I90*H90,2)</f>
        <v>0</v>
      </c>
      <c r="K90" s="133" t="s">
        <v>135</v>
      </c>
      <c r="L90" s="31"/>
      <c r="M90" s="138" t="s">
        <v>3</v>
      </c>
      <c r="N90" s="139" t="s">
        <v>42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93</v>
      </c>
      <c r="AT90" s="142" t="s">
        <v>131</v>
      </c>
      <c r="AU90" s="142" t="s">
        <v>81</v>
      </c>
      <c r="AY90" s="16" t="s">
        <v>129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6" t="s">
        <v>79</v>
      </c>
      <c r="BK90" s="143">
        <f>ROUND(I90*H90,2)</f>
        <v>0</v>
      </c>
      <c r="BL90" s="16" t="s">
        <v>93</v>
      </c>
      <c r="BM90" s="142" t="s">
        <v>561</v>
      </c>
    </row>
    <row r="91" spans="2:65" s="1" customFormat="1">
      <c r="B91" s="31"/>
      <c r="D91" s="144" t="s">
        <v>137</v>
      </c>
      <c r="F91" s="145" t="s">
        <v>143</v>
      </c>
      <c r="I91" s="146"/>
      <c r="L91" s="31"/>
      <c r="M91" s="147"/>
      <c r="T91" s="52"/>
      <c r="AT91" s="16" t="s">
        <v>137</v>
      </c>
      <c r="AU91" s="16" t="s">
        <v>81</v>
      </c>
    </row>
    <row r="92" spans="2:65" s="12" customFormat="1">
      <c r="B92" s="148"/>
      <c r="D92" s="149" t="s">
        <v>144</v>
      </c>
      <c r="E92" s="150" t="s">
        <v>3</v>
      </c>
      <c r="F92" s="151" t="s">
        <v>560</v>
      </c>
      <c r="H92" s="152">
        <v>1488.6</v>
      </c>
      <c r="I92" s="153"/>
      <c r="L92" s="148"/>
      <c r="M92" s="154"/>
      <c r="T92" s="155"/>
      <c r="AT92" s="150" t="s">
        <v>144</v>
      </c>
      <c r="AU92" s="150" t="s">
        <v>81</v>
      </c>
      <c r="AV92" s="12" t="s">
        <v>81</v>
      </c>
      <c r="AW92" s="12" t="s">
        <v>33</v>
      </c>
      <c r="AX92" s="12" t="s">
        <v>79</v>
      </c>
      <c r="AY92" s="150" t="s">
        <v>129</v>
      </c>
    </row>
    <row r="93" spans="2:65" s="1" customFormat="1" ht="24.2" customHeight="1">
      <c r="B93" s="130"/>
      <c r="C93" s="131" t="s">
        <v>93</v>
      </c>
      <c r="D93" s="131" t="s">
        <v>131</v>
      </c>
      <c r="E93" s="132" t="s">
        <v>542</v>
      </c>
      <c r="F93" s="133" t="s">
        <v>543</v>
      </c>
      <c r="G93" s="134" t="s">
        <v>141</v>
      </c>
      <c r="H93" s="135">
        <v>1488.6</v>
      </c>
      <c r="I93" s="136"/>
      <c r="J93" s="137">
        <f>ROUND(I93*H93,2)</f>
        <v>0</v>
      </c>
      <c r="K93" s="133" t="s">
        <v>135</v>
      </c>
      <c r="L93" s="31"/>
      <c r="M93" s="138" t="s">
        <v>3</v>
      </c>
      <c r="N93" s="139" t="s">
        <v>42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93</v>
      </c>
      <c r="AT93" s="142" t="s">
        <v>131</v>
      </c>
      <c r="AU93" s="142" t="s">
        <v>81</v>
      </c>
      <c r="AY93" s="16" t="s">
        <v>129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6" t="s">
        <v>79</v>
      </c>
      <c r="BK93" s="143">
        <f>ROUND(I93*H93,2)</f>
        <v>0</v>
      </c>
      <c r="BL93" s="16" t="s">
        <v>93</v>
      </c>
      <c r="BM93" s="142" t="s">
        <v>562</v>
      </c>
    </row>
    <row r="94" spans="2:65" s="1" customFormat="1">
      <c r="B94" s="31"/>
      <c r="D94" s="144" t="s">
        <v>137</v>
      </c>
      <c r="F94" s="145" t="s">
        <v>563</v>
      </c>
      <c r="I94" s="146"/>
      <c r="L94" s="31"/>
      <c r="M94" s="147"/>
      <c r="T94" s="52"/>
      <c r="AT94" s="16" t="s">
        <v>137</v>
      </c>
      <c r="AU94" s="16" t="s">
        <v>81</v>
      </c>
    </row>
    <row r="95" spans="2:65" s="12" customFormat="1">
      <c r="B95" s="148"/>
      <c r="D95" s="149" t="s">
        <v>144</v>
      </c>
      <c r="E95" s="150" t="s">
        <v>3</v>
      </c>
      <c r="F95" s="151" t="s">
        <v>560</v>
      </c>
      <c r="H95" s="152">
        <v>1488.6</v>
      </c>
      <c r="I95" s="153"/>
      <c r="L95" s="148"/>
      <c r="M95" s="154"/>
      <c r="T95" s="155"/>
      <c r="AT95" s="150" t="s">
        <v>144</v>
      </c>
      <c r="AU95" s="150" t="s">
        <v>81</v>
      </c>
      <c r="AV95" s="12" t="s">
        <v>81</v>
      </c>
      <c r="AW95" s="12" t="s">
        <v>33</v>
      </c>
      <c r="AX95" s="12" t="s">
        <v>79</v>
      </c>
      <c r="AY95" s="150" t="s">
        <v>129</v>
      </c>
    </row>
    <row r="96" spans="2:65" s="1" customFormat="1" ht="33" customHeight="1">
      <c r="B96" s="130"/>
      <c r="C96" s="131" t="s">
        <v>156</v>
      </c>
      <c r="D96" s="131" t="s">
        <v>131</v>
      </c>
      <c r="E96" s="132" t="s">
        <v>564</v>
      </c>
      <c r="F96" s="133" t="s">
        <v>565</v>
      </c>
      <c r="G96" s="134" t="s">
        <v>134</v>
      </c>
      <c r="H96" s="135">
        <v>502.435</v>
      </c>
      <c r="I96" s="136"/>
      <c r="J96" s="137">
        <f>ROUND(I96*H96,2)</f>
        <v>0</v>
      </c>
      <c r="K96" s="133" t="s">
        <v>135</v>
      </c>
      <c r="L96" s="31"/>
      <c r="M96" s="138" t="s">
        <v>3</v>
      </c>
      <c r="N96" s="139" t="s">
        <v>42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93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93</v>
      </c>
      <c r="BM96" s="142" t="s">
        <v>566</v>
      </c>
    </row>
    <row r="97" spans="2:65" s="1" customFormat="1">
      <c r="B97" s="31"/>
      <c r="D97" s="144" t="s">
        <v>137</v>
      </c>
      <c r="F97" s="145" t="s">
        <v>567</v>
      </c>
      <c r="I97" s="146"/>
      <c r="L97" s="31"/>
      <c r="M97" s="147"/>
      <c r="T97" s="52"/>
      <c r="AT97" s="16" t="s">
        <v>137</v>
      </c>
      <c r="AU97" s="16" t="s">
        <v>81</v>
      </c>
    </row>
    <row r="98" spans="2:65" s="12" customFormat="1">
      <c r="B98" s="148"/>
      <c r="D98" s="149" t="s">
        <v>144</v>
      </c>
      <c r="E98" s="150" t="s">
        <v>3</v>
      </c>
      <c r="F98" s="151" t="s">
        <v>568</v>
      </c>
      <c r="H98" s="152">
        <v>286.178</v>
      </c>
      <c r="I98" s="153"/>
      <c r="L98" s="148"/>
      <c r="M98" s="154"/>
      <c r="T98" s="155"/>
      <c r="AT98" s="150" t="s">
        <v>144</v>
      </c>
      <c r="AU98" s="150" t="s">
        <v>81</v>
      </c>
      <c r="AV98" s="12" t="s">
        <v>81</v>
      </c>
      <c r="AW98" s="12" t="s">
        <v>33</v>
      </c>
      <c r="AX98" s="12" t="s">
        <v>71</v>
      </c>
      <c r="AY98" s="150" t="s">
        <v>129</v>
      </c>
    </row>
    <row r="99" spans="2:65" s="12" customFormat="1">
      <c r="B99" s="148"/>
      <c r="D99" s="149" t="s">
        <v>144</v>
      </c>
      <c r="E99" s="150" t="s">
        <v>3</v>
      </c>
      <c r="F99" s="151" t="s">
        <v>569</v>
      </c>
      <c r="H99" s="152">
        <v>216.25700000000001</v>
      </c>
      <c r="I99" s="153"/>
      <c r="L99" s="148"/>
      <c r="M99" s="154"/>
      <c r="T99" s="155"/>
      <c r="AT99" s="150" t="s">
        <v>144</v>
      </c>
      <c r="AU99" s="150" t="s">
        <v>81</v>
      </c>
      <c r="AV99" s="12" t="s">
        <v>81</v>
      </c>
      <c r="AW99" s="12" t="s">
        <v>33</v>
      </c>
      <c r="AX99" s="12" t="s">
        <v>71</v>
      </c>
      <c r="AY99" s="150" t="s">
        <v>129</v>
      </c>
    </row>
    <row r="100" spans="2:65" s="13" customFormat="1">
      <c r="B100" s="156"/>
      <c r="D100" s="149" t="s">
        <v>144</v>
      </c>
      <c r="E100" s="157" t="s">
        <v>3</v>
      </c>
      <c r="F100" s="158" t="s">
        <v>570</v>
      </c>
      <c r="H100" s="159">
        <v>502.435</v>
      </c>
      <c r="I100" s="160"/>
      <c r="L100" s="156"/>
      <c r="M100" s="161"/>
      <c r="T100" s="162"/>
      <c r="AT100" s="157" t="s">
        <v>144</v>
      </c>
      <c r="AU100" s="157" t="s">
        <v>81</v>
      </c>
      <c r="AV100" s="13" t="s">
        <v>93</v>
      </c>
      <c r="AW100" s="13" t="s">
        <v>33</v>
      </c>
      <c r="AX100" s="13" t="s">
        <v>79</v>
      </c>
      <c r="AY100" s="157" t="s">
        <v>129</v>
      </c>
    </row>
    <row r="101" spans="2:65" s="1" customFormat="1" ht="49.15" customHeight="1">
      <c r="B101" s="130"/>
      <c r="C101" s="131" t="s">
        <v>188</v>
      </c>
      <c r="D101" s="131" t="s">
        <v>131</v>
      </c>
      <c r="E101" s="132" t="s">
        <v>548</v>
      </c>
      <c r="F101" s="133" t="s">
        <v>549</v>
      </c>
      <c r="G101" s="134" t="s">
        <v>134</v>
      </c>
      <c r="H101" s="135">
        <v>1144</v>
      </c>
      <c r="I101" s="136"/>
      <c r="J101" s="137">
        <f>ROUND(I101*H101,2)</f>
        <v>0</v>
      </c>
      <c r="K101" s="133" t="s">
        <v>135</v>
      </c>
      <c r="L101" s="31"/>
      <c r="M101" s="138" t="s">
        <v>3</v>
      </c>
      <c r="N101" s="139" t="s">
        <v>42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93</v>
      </c>
      <c r="AT101" s="142" t="s">
        <v>131</v>
      </c>
      <c r="AU101" s="142" t="s">
        <v>81</v>
      </c>
      <c r="AY101" s="16" t="s">
        <v>129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6" t="s">
        <v>79</v>
      </c>
      <c r="BK101" s="143">
        <f>ROUND(I101*H101,2)</f>
        <v>0</v>
      </c>
      <c r="BL101" s="16" t="s">
        <v>93</v>
      </c>
      <c r="BM101" s="142" t="s">
        <v>571</v>
      </c>
    </row>
    <row r="102" spans="2:65" s="1" customFormat="1">
      <c r="B102" s="31"/>
      <c r="D102" s="144" t="s">
        <v>137</v>
      </c>
      <c r="F102" s="145" t="s">
        <v>551</v>
      </c>
      <c r="I102" s="146"/>
      <c r="L102" s="31"/>
      <c r="M102" s="147"/>
      <c r="T102" s="52"/>
      <c r="AT102" s="16" t="s">
        <v>137</v>
      </c>
      <c r="AU102" s="16" t="s">
        <v>81</v>
      </c>
    </row>
    <row r="103" spans="2:65" s="12" customFormat="1">
      <c r="B103" s="148"/>
      <c r="D103" s="149" t="s">
        <v>144</v>
      </c>
      <c r="E103" s="150" t="s">
        <v>3</v>
      </c>
      <c r="F103" s="151" t="s">
        <v>572</v>
      </c>
      <c r="H103" s="152">
        <v>1144</v>
      </c>
      <c r="I103" s="153"/>
      <c r="L103" s="148"/>
      <c r="M103" s="180"/>
      <c r="N103" s="181"/>
      <c r="O103" s="181"/>
      <c r="P103" s="181"/>
      <c r="Q103" s="181"/>
      <c r="R103" s="181"/>
      <c r="S103" s="181"/>
      <c r="T103" s="182"/>
      <c r="AT103" s="150" t="s">
        <v>144</v>
      </c>
      <c r="AU103" s="150" t="s">
        <v>81</v>
      </c>
      <c r="AV103" s="12" t="s">
        <v>81</v>
      </c>
      <c r="AW103" s="12" t="s">
        <v>33</v>
      </c>
      <c r="AX103" s="12" t="s">
        <v>79</v>
      </c>
      <c r="AY103" s="150" t="s">
        <v>129</v>
      </c>
    </row>
    <row r="104" spans="2:65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31"/>
    </row>
  </sheetData>
  <autoFilter ref="C80:K103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600-000000000000}"/>
    <hyperlink ref="F88" r:id="rId2" xr:uid="{00000000-0004-0000-0600-000001000000}"/>
    <hyperlink ref="F91" r:id="rId3" xr:uid="{00000000-0004-0000-0600-000002000000}"/>
    <hyperlink ref="F94" r:id="rId4" xr:uid="{00000000-0004-0000-0600-000003000000}"/>
    <hyperlink ref="F97" r:id="rId5" xr:uid="{00000000-0004-0000-0600-000004000000}"/>
    <hyperlink ref="F102" r:id="rId6" xr:uid="{00000000-0004-0000-06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96" t="s">
        <v>573</v>
      </c>
      <c r="F9" s="305"/>
      <c r="G9" s="305"/>
      <c r="H9" s="305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48">
        <f>'Rekapitulace stavby'!AN8</f>
        <v>44903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8" t="str">
        <f>'Rekapitulace stavby'!E14</f>
        <v>Vyplň údaj</v>
      </c>
      <c r="F18" s="275"/>
      <c r="G18" s="275"/>
      <c r="H18" s="27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0"/>
      <c r="E27" s="279" t="s">
        <v>3</v>
      </c>
      <c r="F27" s="279"/>
      <c r="G27" s="279"/>
      <c r="H27" s="279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37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2">
        <f>ROUND((SUM(BE81:BE109)),  2)</f>
        <v>0</v>
      </c>
      <c r="I33" s="92">
        <v>0.21</v>
      </c>
      <c r="J33" s="82">
        <f>ROUND(((SUM(BE81:BE109))*I33),  2)</f>
        <v>0</v>
      </c>
      <c r="L33" s="31"/>
    </row>
    <row r="34" spans="2:12" s="1" customFormat="1" ht="14.45" customHeight="1">
      <c r="B34" s="31"/>
      <c r="E34" s="26" t="s">
        <v>43</v>
      </c>
      <c r="F34" s="82">
        <f>ROUND((SUM(BF81:BF109)),  2)</f>
        <v>0</v>
      </c>
      <c r="I34" s="92">
        <v>0.15</v>
      </c>
      <c r="J34" s="82">
        <f>ROUND(((SUM(BF81:BF109))*I34),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2">
        <f>ROUND((SUM(BG81:BG109)),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2">
        <f>ROUND((SUM(BH81:BH109)),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2">
        <f>ROUND((SUM(BI81:BI109)),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47</v>
      </c>
      <c r="E39" s="53"/>
      <c r="F39" s="53"/>
      <c r="G39" s="95" t="s">
        <v>48</v>
      </c>
      <c r="H39" s="96" t="s">
        <v>49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306" t="str">
        <f>E7</f>
        <v>KoPÚ Chotčiny - krajinotvorná nádrž VN1, tůně I a II, revitalizace toku v k.ú.Chotčiny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106</v>
      </c>
      <c r="L49" s="31"/>
    </row>
    <row r="50" spans="2:47" s="1" customFormat="1" ht="16.5" customHeight="1">
      <c r="B50" s="31"/>
      <c r="E50" s="296" t="str">
        <f>E9</f>
        <v>SO 03 - Revitalizace části koryta otevřené vodoteče</v>
      </c>
      <c r="F50" s="305"/>
      <c r="G50" s="305"/>
      <c r="H50" s="305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22</v>
      </c>
      <c r="F52" s="24" t="str">
        <f>F12</f>
        <v>k.ú.Chotčiny</v>
      </c>
      <c r="I52" s="26" t="s">
        <v>24</v>
      </c>
      <c r="J52" s="48">
        <f>IF(J12="","",J12)</f>
        <v>44903</v>
      </c>
      <c r="L52" s="31"/>
    </row>
    <row r="53" spans="2:47" s="1" customFormat="1" ht="6.95" customHeight="1">
      <c r="B53" s="31"/>
      <c r="L53" s="31"/>
    </row>
    <row r="54" spans="2:47" s="1" customFormat="1" ht="40.15" customHeight="1">
      <c r="B54" s="31"/>
      <c r="C54" s="26" t="s">
        <v>25</v>
      </c>
      <c r="F54" s="24" t="str">
        <f>E15</f>
        <v xml:space="preserve"> </v>
      </c>
      <c r="I54" s="26" t="s">
        <v>31</v>
      </c>
      <c r="J54" s="29" t="str">
        <f>E21</f>
        <v>Natura Koncept s.r.o. ŘEŠENÍ VODY V KRAJINĚ</v>
      </c>
      <c r="L54" s="31"/>
    </row>
    <row r="55" spans="2:47" s="1" customFormat="1" ht="15.2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109</v>
      </c>
      <c r="D57" s="93"/>
      <c r="E57" s="93"/>
      <c r="F57" s="93"/>
      <c r="G57" s="93"/>
      <c r="H57" s="93"/>
      <c r="I57" s="93"/>
      <c r="J57" s="100" t="s">
        <v>110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69</v>
      </c>
      <c r="J59" s="62">
        <f>J81</f>
        <v>0</v>
      </c>
      <c r="L59" s="31"/>
      <c r="AU59" s="16" t="s">
        <v>111</v>
      </c>
    </row>
    <row r="60" spans="2:47" s="8" customFormat="1" ht="24.95" customHeight="1">
      <c r="B60" s="102"/>
      <c r="D60" s="103" t="s">
        <v>112</v>
      </c>
      <c r="E60" s="104"/>
      <c r="F60" s="104"/>
      <c r="G60" s="104"/>
      <c r="H60" s="104"/>
      <c r="I60" s="104"/>
      <c r="J60" s="105">
        <f>J82</f>
        <v>0</v>
      </c>
      <c r="L60" s="102"/>
    </row>
    <row r="61" spans="2:47" s="9" customFormat="1" ht="19.899999999999999" customHeight="1">
      <c r="B61" s="106"/>
      <c r="D61" s="107" t="s">
        <v>113</v>
      </c>
      <c r="E61" s="108"/>
      <c r="F61" s="108"/>
      <c r="G61" s="108"/>
      <c r="H61" s="108"/>
      <c r="I61" s="108"/>
      <c r="J61" s="109">
        <f>J83</f>
        <v>0</v>
      </c>
      <c r="L61" s="106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114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17</v>
      </c>
      <c r="L70" s="31"/>
    </row>
    <row r="71" spans="2:20" s="1" customFormat="1" ht="26.25" customHeight="1">
      <c r="B71" s="31"/>
      <c r="E71" s="306" t="str">
        <f>E7</f>
        <v>KoPÚ Chotčiny - krajinotvorná nádrž VN1, tůně I a II, revitalizace toku v k.ú.Chotčiny</v>
      </c>
      <c r="F71" s="307"/>
      <c r="G71" s="307"/>
      <c r="H71" s="307"/>
      <c r="L71" s="31"/>
    </row>
    <row r="72" spans="2:20" s="1" customFormat="1" ht="12" customHeight="1">
      <c r="B72" s="31"/>
      <c r="C72" s="26" t="s">
        <v>106</v>
      </c>
      <c r="L72" s="31"/>
    </row>
    <row r="73" spans="2:20" s="1" customFormat="1" ht="16.5" customHeight="1">
      <c r="B73" s="31"/>
      <c r="E73" s="296" t="str">
        <f>E9</f>
        <v>SO 03 - Revitalizace části koryta otevřené vodoteče</v>
      </c>
      <c r="F73" s="305"/>
      <c r="G73" s="305"/>
      <c r="H73" s="305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22</v>
      </c>
      <c r="F75" s="24" t="str">
        <f>F12</f>
        <v>k.ú.Chotčiny</v>
      </c>
      <c r="I75" s="26" t="s">
        <v>24</v>
      </c>
      <c r="J75" s="48">
        <f>IF(J12="","",J12)</f>
        <v>44903</v>
      </c>
      <c r="L75" s="31"/>
    </row>
    <row r="76" spans="2:20" s="1" customFormat="1" ht="6.95" customHeight="1">
      <c r="B76" s="31"/>
      <c r="L76" s="31"/>
    </row>
    <row r="77" spans="2:20" s="1" customFormat="1" ht="40.15" customHeight="1">
      <c r="B77" s="31"/>
      <c r="C77" s="26" t="s">
        <v>25</v>
      </c>
      <c r="F77" s="24" t="str">
        <f>E15</f>
        <v xml:space="preserve"> </v>
      </c>
      <c r="I77" s="26" t="s">
        <v>31</v>
      </c>
      <c r="J77" s="29" t="str">
        <f>E21</f>
        <v>Natura Koncept s.r.o. ŘEŠENÍ VODY V KRAJINĚ</v>
      </c>
      <c r="L77" s="31"/>
    </row>
    <row r="78" spans="2:20" s="1" customFormat="1" ht="15.2" customHeight="1">
      <c r="B78" s="31"/>
      <c r="C78" s="26" t="s">
        <v>29</v>
      </c>
      <c r="F78" s="24" t="str">
        <f>IF(E18="","",E18)</f>
        <v>Vyplň údaj</v>
      </c>
      <c r="I78" s="26" t="s">
        <v>34</v>
      </c>
      <c r="J78" s="29" t="str">
        <f>E24</f>
        <v xml:space="preserve"> </v>
      </c>
      <c r="L78" s="31"/>
    </row>
    <row r="79" spans="2:20" s="1" customFormat="1" ht="10.35" customHeight="1">
      <c r="B79" s="31"/>
      <c r="L79" s="31"/>
    </row>
    <row r="80" spans="2:20" s="10" customFormat="1" ht="29.25" customHeight="1">
      <c r="B80" s="110"/>
      <c r="C80" s="111" t="s">
        <v>115</v>
      </c>
      <c r="D80" s="112" t="s">
        <v>56</v>
      </c>
      <c r="E80" s="112" t="s">
        <v>52</v>
      </c>
      <c r="F80" s="112" t="s">
        <v>53</v>
      </c>
      <c r="G80" s="112" t="s">
        <v>116</v>
      </c>
      <c r="H80" s="112" t="s">
        <v>117</v>
      </c>
      <c r="I80" s="112" t="s">
        <v>118</v>
      </c>
      <c r="J80" s="112" t="s">
        <v>110</v>
      </c>
      <c r="K80" s="113" t="s">
        <v>119</v>
      </c>
      <c r="L80" s="110"/>
      <c r="M80" s="55" t="s">
        <v>3</v>
      </c>
      <c r="N80" s="56" t="s">
        <v>41</v>
      </c>
      <c r="O80" s="56" t="s">
        <v>120</v>
      </c>
      <c r="P80" s="56" t="s">
        <v>121</v>
      </c>
      <c r="Q80" s="56" t="s">
        <v>122</v>
      </c>
      <c r="R80" s="56" t="s">
        <v>123</v>
      </c>
      <c r="S80" s="56" t="s">
        <v>124</v>
      </c>
      <c r="T80" s="57" t="s">
        <v>125</v>
      </c>
    </row>
    <row r="81" spans="2:65" s="1" customFormat="1" ht="22.9" customHeight="1">
      <c r="B81" s="31"/>
      <c r="C81" s="60" t="s">
        <v>126</v>
      </c>
      <c r="J81" s="114">
        <f>BK81</f>
        <v>0</v>
      </c>
      <c r="L81" s="31"/>
      <c r="M81" s="58"/>
      <c r="N81" s="49"/>
      <c r="O81" s="49"/>
      <c r="P81" s="115">
        <f>P82</f>
        <v>0</v>
      </c>
      <c r="Q81" s="49"/>
      <c r="R81" s="115">
        <f>R82</f>
        <v>2.1780000000000001E-2</v>
      </c>
      <c r="S81" s="49"/>
      <c r="T81" s="116">
        <f>T82</f>
        <v>0</v>
      </c>
      <c r="AT81" s="16" t="s">
        <v>70</v>
      </c>
      <c r="AU81" s="16" t="s">
        <v>111</v>
      </c>
      <c r="BK81" s="117">
        <f>BK82</f>
        <v>0</v>
      </c>
    </row>
    <row r="82" spans="2:65" s="11" customFormat="1" ht="25.9" customHeight="1">
      <c r="B82" s="118"/>
      <c r="D82" s="119" t="s">
        <v>70</v>
      </c>
      <c r="E82" s="120" t="s">
        <v>127</v>
      </c>
      <c r="F82" s="120" t="s">
        <v>128</v>
      </c>
      <c r="I82" s="121"/>
      <c r="J82" s="122">
        <f>BK82</f>
        <v>0</v>
      </c>
      <c r="L82" s="118"/>
      <c r="M82" s="123"/>
      <c r="P82" s="124">
        <f>P83</f>
        <v>0</v>
      </c>
      <c r="R82" s="124">
        <f>R83</f>
        <v>2.1780000000000001E-2</v>
      </c>
      <c r="T82" s="125">
        <f>T83</f>
        <v>0</v>
      </c>
      <c r="AR82" s="119" t="s">
        <v>79</v>
      </c>
      <c r="AT82" s="126" t="s">
        <v>70</v>
      </c>
      <c r="AU82" s="126" t="s">
        <v>71</v>
      </c>
      <c r="AY82" s="119" t="s">
        <v>129</v>
      </c>
      <c r="BK82" s="127">
        <f>BK83</f>
        <v>0</v>
      </c>
    </row>
    <row r="83" spans="2:65" s="11" customFormat="1" ht="22.9" customHeight="1">
      <c r="B83" s="118"/>
      <c r="D83" s="119" t="s">
        <v>70</v>
      </c>
      <c r="E83" s="128" t="s">
        <v>79</v>
      </c>
      <c r="F83" s="128" t="s">
        <v>130</v>
      </c>
      <c r="I83" s="121"/>
      <c r="J83" s="129">
        <f>BK83</f>
        <v>0</v>
      </c>
      <c r="L83" s="118"/>
      <c r="M83" s="123"/>
      <c r="P83" s="124">
        <f>SUM(P84:P109)</f>
        <v>0</v>
      </c>
      <c r="R83" s="124">
        <f>SUM(R84:R109)</f>
        <v>2.1780000000000001E-2</v>
      </c>
      <c r="T83" s="125">
        <f>SUM(T84:T109)</f>
        <v>0</v>
      </c>
      <c r="AR83" s="119" t="s">
        <v>79</v>
      </c>
      <c r="AT83" s="126" t="s">
        <v>70</v>
      </c>
      <c r="AU83" s="126" t="s">
        <v>79</v>
      </c>
      <c r="AY83" s="119" t="s">
        <v>129</v>
      </c>
      <c r="BK83" s="127">
        <f>SUM(BK84:BK109)</f>
        <v>0</v>
      </c>
    </row>
    <row r="84" spans="2:65" s="1" customFormat="1" ht="24.2" customHeight="1">
      <c r="B84" s="130"/>
      <c r="C84" s="131" t="s">
        <v>79</v>
      </c>
      <c r="D84" s="131" t="s">
        <v>131</v>
      </c>
      <c r="E84" s="132" t="s">
        <v>523</v>
      </c>
      <c r="F84" s="133" t="s">
        <v>524</v>
      </c>
      <c r="G84" s="134" t="s">
        <v>525</v>
      </c>
      <c r="H84" s="135">
        <v>0.2</v>
      </c>
      <c r="I84" s="136"/>
      <c r="J84" s="137">
        <f>ROUND(I84*H84,2)</f>
        <v>0</v>
      </c>
      <c r="K84" s="133" t="s">
        <v>135</v>
      </c>
      <c r="L84" s="31"/>
      <c r="M84" s="138" t="s">
        <v>3</v>
      </c>
      <c r="N84" s="139" t="s">
        <v>42</v>
      </c>
      <c r="P84" s="140">
        <f>O84*H84</f>
        <v>0</v>
      </c>
      <c r="Q84" s="140">
        <v>0</v>
      </c>
      <c r="R84" s="140">
        <f>Q84*H84</f>
        <v>0</v>
      </c>
      <c r="S84" s="140">
        <v>0</v>
      </c>
      <c r="T84" s="141">
        <f>S84*H84</f>
        <v>0</v>
      </c>
      <c r="AR84" s="142" t="s">
        <v>93</v>
      </c>
      <c r="AT84" s="142" t="s">
        <v>131</v>
      </c>
      <c r="AU84" s="142" t="s">
        <v>81</v>
      </c>
      <c r="AY84" s="16" t="s">
        <v>129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16" t="s">
        <v>79</v>
      </c>
      <c r="BK84" s="143">
        <f>ROUND(I84*H84,2)</f>
        <v>0</v>
      </c>
      <c r="BL84" s="16" t="s">
        <v>93</v>
      </c>
      <c r="BM84" s="142" t="s">
        <v>574</v>
      </c>
    </row>
    <row r="85" spans="2:65" s="1" customFormat="1">
      <c r="B85" s="31"/>
      <c r="D85" s="144" t="s">
        <v>137</v>
      </c>
      <c r="F85" s="145" t="s">
        <v>527</v>
      </c>
      <c r="I85" s="146"/>
      <c r="L85" s="31"/>
      <c r="M85" s="147"/>
      <c r="T85" s="52"/>
      <c r="AT85" s="16" t="s">
        <v>137</v>
      </c>
      <c r="AU85" s="16" t="s">
        <v>81</v>
      </c>
    </row>
    <row r="86" spans="2:65" s="12" customFormat="1">
      <c r="B86" s="148"/>
      <c r="D86" s="149" t="s">
        <v>144</v>
      </c>
      <c r="E86" s="150" t="s">
        <v>3</v>
      </c>
      <c r="F86" s="151" t="s">
        <v>575</v>
      </c>
      <c r="H86" s="152">
        <v>0.2</v>
      </c>
      <c r="I86" s="153"/>
      <c r="L86" s="148"/>
      <c r="M86" s="154"/>
      <c r="T86" s="155"/>
      <c r="AT86" s="150" t="s">
        <v>144</v>
      </c>
      <c r="AU86" s="150" t="s">
        <v>81</v>
      </c>
      <c r="AV86" s="12" t="s">
        <v>81</v>
      </c>
      <c r="AW86" s="12" t="s">
        <v>33</v>
      </c>
      <c r="AX86" s="12" t="s">
        <v>79</v>
      </c>
      <c r="AY86" s="150" t="s">
        <v>129</v>
      </c>
    </row>
    <row r="87" spans="2:65" s="1" customFormat="1" ht="33" customHeight="1">
      <c r="B87" s="130"/>
      <c r="C87" s="131" t="s">
        <v>81</v>
      </c>
      <c r="D87" s="131" t="s">
        <v>131</v>
      </c>
      <c r="E87" s="132" t="s">
        <v>576</v>
      </c>
      <c r="F87" s="133" t="s">
        <v>577</v>
      </c>
      <c r="G87" s="134" t="s">
        <v>141</v>
      </c>
      <c r="H87" s="135">
        <v>498.95</v>
      </c>
      <c r="I87" s="136"/>
      <c r="J87" s="137">
        <f>ROUND(I87*H87,2)</f>
        <v>0</v>
      </c>
      <c r="K87" s="133" t="s">
        <v>135</v>
      </c>
      <c r="L87" s="31"/>
      <c r="M87" s="138" t="s">
        <v>3</v>
      </c>
      <c r="N87" s="139" t="s">
        <v>42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93</v>
      </c>
      <c r="AT87" s="142" t="s">
        <v>131</v>
      </c>
      <c r="AU87" s="142" t="s">
        <v>81</v>
      </c>
      <c r="AY87" s="16" t="s">
        <v>129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6" t="s">
        <v>79</v>
      </c>
      <c r="BK87" s="143">
        <f>ROUND(I87*H87,2)</f>
        <v>0</v>
      </c>
      <c r="BL87" s="16" t="s">
        <v>93</v>
      </c>
      <c r="BM87" s="142" t="s">
        <v>578</v>
      </c>
    </row>
    <row r="88" spans="2:65" s="1" customFormat="1">
      <c r="B88" s="31"/>
      <c r="D88" s="144" t="s">
        <v>137</v>
      </c>
      <c r="F88" s="145" t="s">
        <v>579</v>
      </c>
      <c r="I88" s="146"/>
      <c r="L88" s="31"/>
      <c r="M88" s="147"/>
      <c r="T88" s="52"/>
      <c r="AT88" s="16" t="s">
        <v>137</v>
      </c>
      <c r="AU88" s="16" t="s">
        <v>81</v>
      </c>
    </row>
    <row r="89" spans="2:65" s="12" customFormat="1">
      <c r="B89" s="148"/>
      <c r="D89" s="149" t="s">
        <v>144</v>
      </c>
      <c r="E89" s="150" t="s">
        <v>3</v>
      </c>
      <c r="F89" s="151" t="s">
        <v>580</v>
      </c>
      <c r="H89" s="152">
        <v>498.95</v>
      </c>
      <c r="I89" s="153"/>
      <c r="L89" s="148"/>
      <c r="M89" s="154"/>
      <c r="T89" s="155"/>
      <c r="AT89" s="150" t="s">
        <v>144</v>
      </c>
      <c r="AU89" s="150" t="s">
        <v>81</v>
      </c>
      <c r="AV89" s="12" t="s">
        <v>81</v>
      </c>
      <c r="AW89" s="12" t="s">
        <v>33</v>
      </c>
      <c r="AX89" s="12" t="s">
        <v>79</v>
      </c>
      <c r="AY89" s="150" t="s">
        <v>129</v>
      </c>
    </row>
    <row r="90" spans="2:65" s="1" customFormat="1" ht="62.65" customHeight="1">
      <c r="B90" s="130"/>
      <c r="C90" s="131" t="s">
        <v>90</v>
      </c>
      <c r="D90" s="131" t="s">
        <v>131</v>
      </c>
      <c r="E90" s="132" t="s">
        <v>139</v>
      </c>
      <c r="F90" s="133" t="s">
        <v>140</v>
      </c>
      <c r="G90" s="134" t="s">
        <v>141</v>
      </c>
      <c r="H90" s="135">
        <v>498.95</v>
      </c>
      <c r="I90" s="136"/>
      <c r="J90" s="137">
        <f>ROUND(I90*H90,2)</f>
        <v>0</v>
      </c>
      <c r="K90" s="133" t="s">
        <v>135</v>
      </c>
      <c r="L90" s="31"/>
      <c r="M90" s="138" t="s">
        <v>3</v>
      </c>
      <c r="N90" s="139" t="s">
        <v>42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93</v>
      </c>
      <c r="AT90" s="142" t="s">
        <v>131</v>
      </c>
      <c r="AU90" s="142" t="s">
        <v>81</v>
      </c>
      <c r="AY90" s="16" t="s">
        <v>129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6" t="s">
        <v>79</v>
      </c>
      <c r="BK90" s="143">
        <f>ROUND(I90*H90,2)</f>
        <v>0</v>
      </c>
      <c r="BL90" s="16" t="s">
        <v>93</v>
      </c>
      <c r="BM90" s="142" t="s">
        <v>581</v>
      </c>
    </row>
    <row r="91" spans="2:65" s="1" customFormat="1">
      <c r="B91" s="31"/>
      <c r="D91" s="144" t="s">
        <v>137</v>
      </c>
      <c r="F91" s="145" t="s">
        <v>143</v>
      </c>
      <c r="I91" s="146"/>
      <c r="L91" s="31"/>
      <c r="M91" s="147"/>
      <c r="T91" s="52"/>
      <c r="AT91" s="16" t="s">
        <v>137</v>
      </c>
      <c r="AU91" s="16" t="s">
        <v>81</v>
      </c>
    </row>
    <row r="92" spans="2:65" s="12" customFormat="1">
      <c r="B92" s="148"/>
      <c r="D92" s="149" t="s">
        <v>144</v>
      </c>
      <c r="E92" s="150" t="s">
        <v>3</v>
      </c>
      <c r="F92" s="151" t="s">
        <v>580</v>
      </c>
      <c r="H92" s="152">
        <v>498.95</v>
      </c>
      <c r="I92" s="153"/>
      <c r="L92" s="148"/>
      <c r="M92" s="154"/>
      <c r="T92" s="155"/>
      <c r="AT92" s="150" t="s">
        <v>144</v>
      </c>
      <c r="AU92" s="150" t="s">
        <v>81</v>
      </c>
      <c r="AV92" s="12" t="s">
        <v>81</v>
      </c>
      <c r="AW92" s="12" t="s">
        <v>33</v>
      </c>
      <c r="AX92" s="12" t="s">
        <v>79</v>
      </c>
      <c r="AY92" s="150" t="s">
        <v>129</v>
      </c>
    </row>
    <row r="93" spans="2:65" s="1" customFormat="1" ht="24.2" customHeight="1">
      <c r="B93" s="130"/>
      <c r="C93" s="131" t="s">
        <v>93</v>
      </c>
      <c r="D93" s="131" t="s">
        <v>131</v>
      </c>
      <c r="E93" s="132" t="s">
        <v>542</v>
      </c>
      <c r="F93" s="133" t="s">
        <v>543</v>
      </c>
      <c r="G93" s="134" t="s">
        <v>141</v>
      </c>
      <c r="H93" s="135">
        <v>498.95</v>
      </c>
      <c r="I93" s="136"/>
      <c r="J93" s="137">
        <f>ROUND(I93*H93,2)</f>
        <v>0</v>
      </c>
      <c r="K93" s="133" t="s">
        <v>135</v>
      </c>
      <c r="L93" s="31"/>
      <c r="M93" s="138" t="s">
        <v>3</v>
      </c>
      <c r="N93" s="139" t="s">
        <v>42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93</v>
      </c>
      <c r="AT93" s="142" t="s">
        <v>131</v>
      </c>
      <c r="AU93" s="142" t="s">
        <v>81</v>
      </c>
      <c r="AY93" s="16" t="s">
        <v>129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6" t="s">
        <v>79</v>
      </c>
      <c r="BK93" s="143">
        <f>ROUND(I93*H93,2)</f>
        <v>0</v>
      </c>
      <c r="BL93" s="16" t="s">
        <v>93</v>
      </c>
      <c r="BM93" s="142" t="s">
        <v>582</v>
      </c>
    </row>
    <row r="94" spans="2:65" s="1" customFormat="1">
      <c r="B94" s="31"/>
      <c r="D94" s="144" t="s">
        <v>137</v>
      </c>
      <c r="F94" s="145" t="s">
        <v>563</v>
      </c>
      <c r="I94" s="146"/>
      <c r="L94" s="31"/>
      <c r="M94" s="147"/>
      <c r="T94" s="52"/>
      <c r="AT94" s="16" t="s">
        <v>137</v>
      </c>
      <c r="AU94" s="16" t="s">
        <v>81</v>
      </c>
    </row>
    <row r="95" spans="2:65" s="12" customFormat="1">
      <c r="B95" s="148"/>
      <c r="D95" s="149" t="s">
        <v>144</v>
      </c>
      <c r="E95" s="150" t="s">
        <v>3</v>
      </c>
      <c r="F95" s="151" t="s">
        <v>580</v>
      </c>
      <c r="H95" s="152">
        <v>498.95</v>
      </c>
      <c r="I95" s="153"/>
      <c r="L95" s="148"/>
      <c r="M95" s="154"/>
      <c r="T95" s="155"/>
      <c r="AT95" s="150" t="s">
        <v>144</v>
      </c>
      <c r="AU95" s="150" t="s">
        <v>81</v>
      </c>
      <c r="AV95" s="12" t="s">
        <v>81</v>
      </c>
      <c r="AW95" s="12" t="s">
        <v>33</v>
      </c>
      <c r="AX95" s="12" t="s">
        <v>79</v>
      </c>
      <c r="AY95" s="150" t="s">
        <v>129</v>
      </c>
    </row>
    <row r="96" spans="2:65" s="1" customFormat="1" ht="37.9" customHeight="1">
      <c r="B96" s="130"/>
      <c r="C96" s="131" t="s">
        <v>156</v>
      </c>
      <c r="D96" s="131" t="s">
        <v>131</v>
      </c>
      <c r="E96" s="132" t="s">
        <v>583</v>
      </c>
      <c r="F96" s="133" t="s">
        <v>584</v>
      </c>
      <c r="G96" s="134" t="s">
        <v>134</v>
      </c>
      <c r="H96" s="135">
        <v>1089</v>
      </c>
      <c r="I96" s="136"/>
      <c r="J96" s="137">
        <f>ROUND(I96*H96,2)</f>
        <v>0</v>
      </c>
      <c r="K96" s="133" t="s">
        <v>135</v>
      </c>
      <c r="L96" s="31"/>
      <c r="M96" s="138" t="s">
        <v>3</v>
      </c>
      <c r="N96" s="139" t="s">
        <v>42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93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93</v>
      </c>
      <c r="BM96" s="142" t="s">
        <v>585</v>
      </c>
    </row>
    <row r="97" spans="2:65" s="1" customFormat="1">
      <c r="B97" s="31"/>
      <c r="D97" s="144" t="s">
        <v>137</v>
      </c>
      <c r="F97" s="145" t="s">
        <v>586</v>
      </c>
      <c r="I97" s="146"/>
      <c r="L97" s="31"/>
      <c r="M97" s="147"/>
      <c r="T97" s="52"/>
      <c r="AT97" s="16" t="s">
        <v>137</v>
      </c>
      <c r="AU97" s="16" t="s">
        <v>81</v>
      </c>
    </row>
    <row r="98" spans="2:65" s="12" customFormat="1">
      <c r="B98" s="148"/>
      <c r="D98" s="149" t="s">
        <v>144</v>
      </c>
      <c r="E98" s="150" t="s">
        <v>3</v>
      </c>
      <c r="F98" s="151" t="s">
        <v>587</v>
      </c>
      <c r="H98" s="152">
        <v>1089</v>
      </c>
      <c r="I98" s="153"/>
      <c r="L98" s="148"/>
      <c r="M98" s="154"/>
      <c r="T98" s="155"/>
      <c r="AT98" s="150" t="s">
        <v>144</v>
      </c>
      <c r="AU98" s="150" t="s">
        <v>81</v>
      </c>
      <c r="AV98" s="12" t="s">
        <v>81</v>
      </c>
      <c r="AW98" s="12" t="s">
        <v>33</v>
      </c>
      <c r="AX98" s="12" t="s">
        <v>79</v>
      </c>
      <c r="AY98" s="150" t="s">
        <v>129</v>
      </c>
    </row>
    <row r="99" spans="2:65" s="1" customFormat="1" ht="16.5" customHeight="1">
      <c r="B99" s="130"/>
      <c r="C99" s="168" t="s">
        <v>188</v>
      </c>
      <c r="D99" s="168" t="s">
        <v>205</v>
      </c>
      <c r="E99" s="169" t="s">
        <v>218</v>
      </c>
      <c r="F99" s="170" t="s">
        <v>219</v>
      </c>
      <c r="G99" s="171" t="s">
        <v>208</v>
      </c>
      <c r="H99" s="172">
        <v>21.78</v>
      </c>
      <c r="I99" s="173"/>
      <c r="J99" s="174">
        <f>ROUND(I99*H99,2)</f>
        <v>0</v>
      </c>
      <c r="K99" s="170" t="s">
        <v>135</v>
      </c>
      <c r="L99" s="175"/>
      <c r="M99" s="176" t="s">
        <v>3</v>
      </c>
      <c r="N99" s="177" t="s">
        <v>42</v>
      </c>
      <c r="P99" s="140">
        <f>O99*H99</f>
        <v>0</v>
      </c>
      <c r="Q99" s="140">
        <v>1E-3</v>
      </c>
      <c r="R99" s="140">
        <f>Q99*H99</f>
        <v>2.1780000000000001E-2</v>
      </c>
      <c r="S99" s="140">
        <v>0</v>
      </c>
      <c r="T99" s="141">
        <f>S99*H99</f>
        <v>0</v>
      </c>
      <c r="AR99" s="142" t="s">
        <v>199</v>
      </c>
      <c r="AT99" s="142" t="s">
        <v>205</v>
      </c>
      <c r="AU99" s="142" t="s">
        <v>81</v>
      </c>
      <c r="AY99" s="16" t="s">
        <v>129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6" t="s">
        <v>79</v>
      </c>
      <c r="BK99" s="143">
        <f>ROUND(I99*H99,2)</f>
        <v>0</v>
      </c>
      <c r="BL99" s="16" t="s">
        <v>93</v>
      </c>
      <c r="BM99" s="142" t="s">
        <v>588</v>
      </c>
    </row>
    <row r="100" spans="2:65" s="12" customFormat="1">
      <c r="B100" s="148"/>
      <c r="D100" s="149" t="s">
        <v>144</v>
      </c>
      <c r="F100" s="151" t="s">
        <v>589</v>
      </c>
      <c r="H100" s="152">
        <v>21.78</v>
      </c>
      <c r="I100" s="153"/>
      <c r="L100" s="148"/>
      <c r="M100" s="154"/>
      <c r="T100" s="155"/>
      <c r="AT100" s="150" t="s">
        <v>144</v>
      </c>
      <c r="AU100" s="150" t="s">
        <v>81</v>
      </c>
      <c r="AV100" s="12" t="s">
        <v>81</v>
      </c>
      <c r="AW100" s="12" t="s">
        <v>4</v>
      </c>
      <c r="AX100" s="12" t="s">
        <v>79</v>
      </c>
      <c r="AY100" s="150" t="s">
        <v>129</v>
      </c>
    </row>
    <row r="101" spans="2:65" s="1" customFormat="1" ht="33" customHeight="1">
      <c r="B101" s="130"/>
      <c r="C101" s="131" t="s">
        <v>193</v>
      </c>
      <c r="D101" s="131" t="s">
        <v>131</v>
      </c>
      <c r="E101" s="132" t="s">
        <v>564</v>
      </c>
      <c r="F101" s="133" t="s">
        <v>565</v>
      </c>
      <c r="G101" s="134" t="s">
        <v>134</v>
      </c>
      <c r="H101" s="135">
        <v>1320</v>
      </c>
      <c r="I101" s="136"/>
      <c r="J101" s="137">
        <f>ROUND(I101*H101,2)</f>
        <v>0</v>
      </c>
      <c r="K101" s="133" t="s">
        <v>135</v>
      </c>
      <c r="L101" s="31"/>
      <c r="M101" s="138" t="s">
        <v>3</v>
      </c>
      <c r="N101" s="139" t="s">
        <v>42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93</v>
      </c>
      <c r="AT101" s="142" t="s">
        <v>131</v>
      </c>
      <c r="AU101" s="142" t="s">
        <v>81</v>
      </c>
      <c r="AY101" s="16" t="s">
        <v>129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6" t="s">
        <v>79</v>
      </c>
      <c r="BK101" s="143">
        <f>ROUND(I101*H101,2)</f>
        <v>0</v>
      </c>
      <c r="BL101" s="16" t="s">
        <v>93</v>
      </c>
      <c r="BM101" s="142" t="s">
        <v>590</v>
      </c>
    </row>
    <row r="102" spans="2:65" s="1" customFormat="1">
      <c r="B102" s="31"/>
      <c r="D102" s="144" t="s">
        <v>137</v>
      </c>
      <c r="F102" s="145" t="s">
        <v>567</v>
      </c>
      <c r="I102" s="146"/>
      <c r="L102" s="31"/>
      <c r="M102" s="147"/>
      <c r="T102" s="52"/>
      <c r="AT102" s="16" t="s">
        <v>137</v>
      </c>
      <c r="AU102" s="16" t="s">
        <v>81</v>
      </c>
    </row>
    <row r="103" spans="2:65" s="12" customFormat="1">
      <c r="B103" s="148"/>
      <c r="D103" s="149" t="s">
        <v>144</v>
      </c>
      <c r="E103" s="150" t="s">
        <v>3</v>
      </c>
      <c r="F103" s="151" t="s">
        <v>591</v>
      </c>
      <c r="H103" s="152">
        <v>1320</v>
      </c>
      <c r="I103" s="153"/>
      <c r="L103" s="148"/>
      <c r="M103" s="154"/>
      <c r="T103" s="155"/>
      <c r="AT103" s="150" t="s">
        <v>144</v>
      </c>
      <c r="AU103" s="150" t="s">
        <v>81</v>
      </c>
      <c r="AV103" s="12" t="s">
        <v>81</v>
      </c>
      <c r="AW103" s="12" t="s">
        <v>33</v>
      </c>
      <c r="AX103" s="12" t="s">
        <v>79</v>
      </c>
      <c r="AY103" s="150" t="s">
        <v>129</v>
      </c>
    </row>
    <row r="104" spans="2:65" s="1" customFormat="1" ht="49.15" customHeight="1">
      <c r="B104" s="130"/>
      <c r="C104" s="131" t="s">
        <v>199</v>
      </c>
      <c r="D104" s="131" t="s">
        <v>131</v>
      </c>
      <c r="E104" s="132" t="s">
        <v>548</v>
      </c>
      <c r="F104" s="133" t="s">
        <v>549</v>
      </c>
      <c r="G104" s="134" t="s">
        <v>134</v>
      </c>
      <c r="H104" s="135">
        <v>1089</v>
      </c>
      <c r="I104" s="136"/>
      <c r="J104" s="137">
        <f>ROUND(I104*H104,2)</f>
        <v>0</v>
      </c>
      <c r="K104" s="133" t="s">
        <v>135</v>
      </c>
      <c r="L104" s="31"/>
      <c r="M104" s="138" t="s">
        <v>3</v>
      </c>
      <c r="N104" s="139" t="s">
        <v>42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93</v>
      </c>
      <c r="AT104" s="142" t="s">
        <v>131</v>
      </c>
      <c r="AU104" s="142" t="s">
        <v>81</v>
      </c>
      <c r="AY104" s="16" t="s">
        <v>129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6" t="s">
        <v>79</v>
      </c>
      <c r="BK104" s="143">
        <f>ROUND(I104*H104,2)</f>
        <v>0</v>
      </c>
      <c r="BL104" s="16" t="s">
        <v>93</v>
      </c>
      <c r="BM104" s="142" t="s">
        <v>592</v>
      </c>
    </row>
    <row r="105" spans="2:65" s="1" customFormat="1">
      <c r="B105" s="31"/>
      <c r="D105" s="144" t="s">
        <v>137</v>
      </c>
      <c r="F105" s="145" t="s">
        <v>551</v>
      </c>
      <c r="I105" s="146"/>
      <c r="L105" s="31"/>
      <c r="M105" s="147"/>
      <c r="T105" s="52"/>
      <c r="AT105" s="16" t="s">
        <v>137</v>
      </c>
      <c r="AU105" s="16" t="s">
        <v>81</v>
      </c>
    </row>
    <row r="106" spans="2:65" s="12" customFormat="1">
      <c r="B106" s="148"/>
      <c r="D106" s="149" t="s">
        <v>144</v>
      </c>
      <c r="E106" s="150" t="s">
        <v>3</v>
      </c>
      <c r="F106" s="151" t="s">
        <v>587</v>
      </c>
      <c r="H106" s="152">
        <v>1089</v>
      </c>
      <c r="I106" s="153"/>
      <c r="L106" s="148"/>
      <c r="M106" s="154"/>
      <c r="T106" s="155"/>
      <c r="AT106" s="150" t="s">
        <v>144</v>
      </c>
      <c r="AU106" s="150" t="s">
        <v>81</v>
      </c>
      <c r="AV106" s="12" t="s">
        <v>81</v>
      </c>
      <c r="AW106" s="12" t="s">
        <v>33</v>
      </c>
      <c r="AX106" s="12" t="s">
        <v>79</v>
      </c>
      <c r="AY106" s="150" t="s">
        <v>129</v>
      </c>
    </row>
    <row r="107" spans="2:65" s="1" customFormat="1" ht="37.9" customHeight="1">
      <c r="B107" s="130"/>
      <c r="C107" s="131" t="s">
        <v>204</v>
      </c>
      <c r="D107" s="131" t="s">
        <v>131</v>
      </c>
      <c r="E107" s="132" t="s">
        <v>229</v>
      </c>
      <c r="F107" s="133" t="s">
        <v>230</v>
      </c>
      <c r="G107" s="134" t="s">
        <v>134</v>
      </c>
      <c r="H107" s="135">
        <v>1089</v>
      </c>
      <c r="I107" s="136"/>
      <c r="J107" s="137">
        <f>ROUND(I107*H107,2)</f>
        <v>0</v>
      </c>
      <c r="K107" s="133" t="s">
        <v>135</v>
      </c>
      <c r="L107" s="31"/>
      <c r="M107" s="138" t="s">
        <v>3</v>
      </c>
      <c r="N107" s="139" t="s">
        <v>42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93</v>
      </c>
      <c r="AT107" s="142" t="s">
        <v>131</v>
      </c>
      <c r="AU107" s="142" t="s">
        <v>81</v>
      </c>
      <c r="AY107" s="16" t="s">
        <v>129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6" t="s">
        <v>79</v>
      </c>
      <c r="BK107" s="143">
        <f>ROUND(I107*H107,2)</f>
        <v>0</v>
      </c>
      <c r="BL107" s="16" t="s">
        <v>93</v>
      </c>
      <c r="BM107" s="142" t="s">
        <v>593</v>
      </c>
    </row>
    <row r="108" spans="2:65" s="1" customFormat="1">
      <c r="B108" s="31"/>
      <c r="D108" s="144" t="s">
        <v>137</v>
      </c>
      <c r="F108" s="145" t="s">
        <v>232</v>
      </c>
      <c r="I108" s="146"/>
      <c r="L108" s="31"/>
      <c r="M108" s="147"/>
      <c r="T108" s="52"/>
      <c r="AT108" s="16" t="s">
        <v>137</v>
      </c>
      <c r="AU108" s="16" t="s">
        <v>81</v>
      </c>
    </row>
    <row r="109" spans="2:65" s="12" customFormat="1">
      <c r="B109" s="148"/>
      <c r="D109" s="149" t="s">
        <v>144</v>
      </c>
      <c r="E109" s="150" t="s">
        <v>3</v>
      </c>
      <c r="F109" s="151" t="s">
        <v>587</v>
      </c>
      <c r="H109" s="152">
        <v>1089</v>
      </c>
      <c r="I109" s="153"/>
      <c r="L109" s="148"/>
      <c r="M109" s="180"/>
      <c r="N109" s="181"/>
      <c r="O109" s="181"/>
      <c r="P109" s="181"/>
      <c r="Q109" s="181"/>
      <c r="R109" s="181"/>
      <c r="S109" s="181"/>
      <c r="T109" s="182"/>
      <c r="AT109" s="150" t="s">
        <v>144</v>
      </c>
      <c r="AU109" s="150" t="s">
        <v>81</v>
      </c>
      <c r="AV109" s="12" t="s">
        <v>81</v>
      </c>
      <c r="AW109" s="12" t="s">
        <v>33</v>
      </c>
      <c r="AX109" s="12" t="s">
        <v>79</v>
      </c>
      <c r="AY109" s="150" t="s">
        <v>129</v>
      </c>
    </row>
    <row r="110" spans="2:65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31"/>
    </row>
  </sheetData>
  <autoFilter ref="C80:K109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700-000000000000}"/>
    <hyperlink ref="F88" r:id="rId2" xr:uid="{00000000-0004-0000-0700-000001000000}"/>
    <hyperlink ref="F91" r:id="rId3" xr:uid="{00000000-0004-0000-0700-000002000000}"/>
    <hyperlink ref="F94" r:id="rId4" xr:uid="{00000000-0004-0000-0700-000003000000}"/>
    <hyperlink ref="F97" r:id="rId5" xr:uid="{00000000-0004-0000-0700-000004000000}"/>
    <hyperlink ref="F102" r:id="rId6" xr:uid="{00000000-0004-0000-0700-000005000000}"/>
    <hyperlink ref="F105" r:id="rId7" xr:uid="{00000000-0004-0000-0700-000006000000}"/>
    <hyperlink ref="F108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3" t="s">
        <v>6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104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105</v>
      </c>
      <c r="L4" s="19"/>
      <c r="M4" s="89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26.25" customHeight="1">
      <c r="B7" s="19"/>
      <c r="E7" s="306" t="str">
        <f>'Rekapitulace stavby'!K6</f>
        <v>KoPÚ Chotčiny - krajinotvorná nádrž VN1, tůně I a II, revitalizace toku v k.ú.Chotčiny</v>
      </c>
      <c r="F7" s="307"/>
      <c r="G7" s="307"/>
      <c r="H7" s="307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296" t="s">
        <v>594</v>
      </c>
      <c r="F9" s="305"/>
      <c r="G9" s="305"/>
      <c r="H9" s="305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48">
        <f>'Rekapitulace stavby'!AN8</f>
        <v>44903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8" t="str">
        <f>'Rekapitulace stavby'!E14</f>
        <v>Vyplň údaj</v>
      </c>
      <c r="F18" s="275"/>
      <c r="G18" s="275"/>
      <c r="H18" s="27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90"/>
      <c r="E27" s="279" t="s">
        <v>3</v>
      </c>
      <c r="F27" s="279"/>
      <c r="G27" s="279"/>
      <c r="H27" s="279"/>
      <c r="L27" s="90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91" t="s">
        <v>37</v>
      </c>
      <c r="J30" s="62">
        <f>ROUND(J84,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2">
        <f>ROUND((SUM(BE84:BE99)),  2)</f>
        <v>0</v>
      </c>
      <c r="I33" s="92">
        <v>0.21</v>
      </c>
      <c r="J33" s="82">
        <f>ROUND(((SUM(BE84:BE99))*I33),  2)</f>
        <v>0</v>
      </c>
      <c r="L33" s="31"/>
    </row>
    <row r="34" spans="2:12" s="1" customFormat="1" ht="14.45" customHeight="1">
      <c r="B34" s="31"/>
      <c r="E34" s="26" t="s">
        <v>43</v>
      </c>
      <c r="F34" s="82">
        <f>ROUND((SUM(BF84:BF99)),  2)</f>
        <v>0</v>
      </c>
      <c r="I34" s="92">
        <v>0.15</v>
      </c>
      <c r="J34" s="82">
        <f>ROUND(((SUM(BF84:BF99))*I34),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2">
        <f>ROUND((SUM(BG84:BG99)),  2)</f>
        <v>0</v>
      </c>
      <c r="I35" s="92">
        <v>0.21</v>
      </c>
      <c r="J35" s="82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2">
        <f>ROUND((SUM(BH84:BH99)),  2)</f>
        <v>0</v>
      </c>
      <c r="I36" s="92">
        <v>0.15</v>
      </c>
      <c r="J36" s="82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2">
        <f>ROUND((SUM(BI84:BI99)),  2)</f>
        <v>0</v>
      </c>
      <c r="I37" s="92">
        <v>0</v>
      </c>
      <c r="J37" s="82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3"/>
      <c r="D39" s="94" t="s">
        <v>47</v>
      </c>
      <c r="E39" s="53"/>
      <c r="F39" s="53"/>
      <c r="G39" s="95" t="s">
        <v>48</v>
      </c>
      <c r="H39" s="96" t="s">
        <v>49</v>
      </c>
      <c r="I39" s="53"/>
      <c r="J39" s="97">
        <f>SUM(J30:J37)</f>
        <v>0</v>
      </c>
      <c r="K39" s="98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108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26.25" customHeight="1">
      <c r="B48" s="31"/>
      <c r="E48" s="306" t="str">
        <f>E7</f>
        <v>KoPÚ Chotčiny - krajinotvorná nádrž VN1, tůně I a II, revitalizace toku v k.ú.Chotčiny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106</v>
      </c>
      <c r="L49" s="31"/>
    </row>
    <row r="50" spans="2:47" s="1" customFormat="1" ht="16.5" customHeight="1">
      <c r="B50" s="31"/>
      <c r="E50" s="296" t="str">
        <f>E9</f>
        <v>VON - Vedlejší a ostatní náklady</v>
      </c>
      <c r="F50" s="305"/>
      <c r="G50" s="305"/>
      <c r="H50" s="305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22</v>
      </c>
      <c r="F52" s="24" t="str">
        <f>F12</f>
        <v>k.ú.Chotčiny</v>
      </c>
      <c r="I52" s="26" t="s">
        <v>24</v>
      </c>
      <c r="J52" s="48">
        <f>IF(J12="","",J12)</f>
        <v>44903</v>
      </c>
      <c r="L52" s="31"/>
    </row>
    <row r="53" spans="2:47" s="1" customFormat="1" ht="6.95" customHeight="1">
      <c r="B53" s="31"/>
      <c r="L53" s="31"/>
    </row>
    <row r="54" spans="2:47" s="1" customFormat="1" ht="40.15" customHeight="1">
      <c r="B54" s="31"/>
      <c r="C54" s="26" t="s">
        <v>25</v>
      </c>
      <c r="F54" s="24" t="str">
        <f>E15</f>
        <v xml:space="preserve"> </v>
      </c>
      <c r="I54" s="26" t="s">
        <v>31</v>
      </c>
      <c r="J54" s="29" t="str">
        <f>E21</f>
        <v>Natura Koncept s.r.o. ŘEŠENÍ VODY V KRAJINĚ</v>
      </c>
      <c r="L54" s="31"/>
    </row>
    <row r="55" spans="2:47" s="1" customFormat="1" ht="15.2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9" t="s">
        <v>109</v>
      </c>
      <c r="D57" s="93"/>
      <c r="E57" s="93"/>
      <c r="F57" s="93"/>
      <c r="G57" s="93"/>
      <c r="H57" s="93"/>
      <c r="I57" s="93"/>
      <c r="J57" s="100" t="s">
        <v>110</v>
      </c>
      <c r="K57" s="93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101" t="s">
        <v>69</v>
      </c>
      <c r="J59" s="62">
        <f>J84</f>
        <v>0</v>
      </c>
      <c r="L59" s="31"/>
      <c r="AU59" s="16" t="s">
        <v>111</v>
      </c>
    </row>
    <row r="60" spans="2:47" s="8" customFormat="1" ht="24.95" customHeight="1">
      <c r="B60" s="102"/>
      <c r="D60" s="103" t="s">
        <v>595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899999999999999" customHeight="1">
      <c r="B61" s="106"/>
      <c r="D61" s="107" t="s">
        <v>596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9" customFormat="1" ht="19.899999999999999" customHeight="1">
      <c r="B62" s="106"/>
      <c r="D62" s="107" t="s">
        <v>597</v>
      </c>
      <c r="E62" s="108"/>
      <c r="F62" s="108"/>
      <c r="G62" s="108"/>
      <c r="H62" s="108"/>
      <c r="I62" s="108"/>
      <c r="J62" s="109">
        <f>J92</f>
        <v>0</v>
      </c>
      <c r="L62" s="106"/>
    </row>
    <row r="63" spans="2:47" s="9" customFormat="1" ht="19.899999999999999" customHeight="1">
      <c r="B63" s="106"/>
      <c r="D63" s="107" t="s">
        <v>598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>
      <c r="B64" s="106"/>
      <c r="D64" s="107" t="s">
        <v>599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1" customFormat="1" ht="21.75" customHeight="1">
      <c r="B65" s="31"/>
      <c r="L65" s="31"/>
    </row>
    <row r="66" spans="2:12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5" customHeight="1">
      <c r="B71" s="31"/>
      <c r="C71" s="20" t="s">
        <v>114</v>
      </c>
      <c r="L71" s="31"/>
    </row>
    <row r="72" spans="2:12" s="1" customFormat="1" ht="6.95" customHeight="1">
      <c r="B72" s="31"/>
      <c r="L72" s="31"/>
    </row>
    <row r="73" spans="2:12" s="1" customFormat="1" ht="12" customHeight="1">
      <c r="B73" s="31"/>
      <c r="C73" s="26" t="s">
        <v>17</v>
      </c>
      <c r="L73" s="31"/>
    </row>
    <row r="74" spans="2:12" s="1" customFormat="1" ht="26.25" customHeight="1">
      <c r="B74" s="31"/>
      <c r="E74" s="306" t="str">
        <f>E7</f>
        <v>KoPÚ Chotčiny - krajinotvorná nádrž VN1, tůně I a II, revitalizace toku v k.ú.Chotčiny</v>
      </c>
      <c r="F74" s="307"/>
      <c r="G74" s="307"/>
      <c r="H74" s="307"/>
      <c r="L74" s="31"/>
    </row>
    <row r="75" spans="2:12" s="1" customFormat="1" ht="12" customHeight="1">
      <c r="B75" s="31"/>
      <c r="C75" s="26" t="s">
        <v>106</v>
      </c>
      <c r="L75" s="31"/>
    </row>
    <row r="76" spans="2:12" s="1" customFormat="1" ht="16.5" customHeight="1">
      <c r="B76" s="31"/>
      <c r="E76" s="296" t="str">
        <f>E9</f>
        <v>VON - Vedlejší a ostatní náklady</v>
      </c>
      <c r="F76" s="305"/>
      <c r="G76" s="305"/>
      <c r="H76" s="305"/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22</v>
      </c>
      <c r="F78" s="24" t="str">
        <f>F12</f>
        <v>k.ú.Chotčiny</v>
      </c>
      <c r="I78" s="26" t="s">
        <v>24</v>
      </c>
      <c r="J78" s="48">
        <f>IF(J12="","",J12)</f>
        <v>44903</v>
      </c>
      <c r="L78" s="31"/>
    </row>
    <row r="79" spans="2:12" s="1" customFormat="1" ht="6.95" customHeight="1">
      <c r="B79" s="31"/>
      <c r="L79" s="31"/>
    </row>
    <row r="80" spans="2:12" s="1" customFormat="1" ht="40.15" customHeight="1">
      <c r="B80" s="31"/>
      <c r="C80" s="26" t="s">
        <v>25</v>
      </c>
      <c r="F80" s="24" t="str">
        <f>E15</f>
        <v xml:space="preserve"> </v>
      </c>
      <c r="I80" s="26" t="s">
        <v>31</v>
      </c>
      <c r="J80" s="29" t="str">
        <f>E21</f>
        <v>Natura Koncept s.r.o. ŘEŠENÍ VODY V KRAJINĚ</v>
      </c>
      <c r="L80" s="31"/>
    </row>
    <row r="81" spans="2:65" s="1" customFormat="1" ht="15.2" customHeight="1">
      <c r="B81" s="31"/>
      <c r="C81" s="26" t="s">
        <v>29</v>
      </c>
      <c r="F81" s="24" t="str">
        <f>IF(E18="","",E18)</f>
        <v>Vyplň údaj</v>
      </c>
      <c r="I81" s="26" t="s">
        <v>34</v>
      </c>
      <c r="J81" s="29" t="str">
        <f>E24</f>
        <v xml:space="preserve"> 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10"/>
      <c r="C83" s="111" t="s">
        <v>115</v>
      </c>
      <c r="D83" s="112" t="s">
        <v>56</v>
      </c>
      <c r="E83" s="112" t="s">
        <v>52</v>
      </c>
      <c r="F83" s="112" t="s">
        <v>53</v>
      </c>
      <c r="G83" s="112" t="s">
        <v>116</v>
      </c>
      <c r="H83" s="112" t="s">
        <v>117</v>
      </c>
      <c r="I83" s="112" t="s">
        <v>118</v>
      </c>
      <c r="J83" s="112" t="s">
        <v>110</v>
      </c>
      <c r="K83" s="113" t="s">
        <v>119</v>
      </c>
      <c r="L83" s="110"/>
      <c r="M83" s="55" t="s">
        <v>3</v>
      </c>
      <c r="N83" s="56" t="s">
        <v>41</v>
      </c>
      <c r="O83" s="56" t="s">
        <v>120</v>
      </c>
      <c r="P83" s="56" t="s">
        <v>121</v>
      </c>
      <c r="Q83" s="56" t="s">
        <v>122</v>
      </c>
      <c r="R83" s="56" t="s">
        <v>123</v>
      </c>
      <c r="S83" s="56" t="s">
        <v>124</v>
      </c>
      <c r="T83" s="57" t="s">
        <v>125</v>
      </c>
    </row>
    <row r="84" spans="2:65" s="1" customFormat="1" ht="22.9" customHeight="1">
      <c r="B84" s="31"/>
      <c r="C84" s="60" t="s">
        <v>126</v>
      </c>
      <c r="J84" s="114">
        <f>BK84</f>
        <v>0</v>
      </c>
      <c r="L84" s="31"/>
      <c r="M84" s="58"/>
      <c r="N84" s="49"/>
      <c r="O84" s="49"/>
      <c r="P84" s="115">
        <f>P85</f>
        <v>0</v>
      </c>
      <c r="Q84" s="49"/>
      <c r="R84" s="115">
        <f>R85</f>
        <v>0</v>
      </c>
      <c r="S84" s="49"/>
      <c r="T84" s="116">
        <f>T85</f>
        <v>0</v>
      </c>
      <c r="AT84" s="16" t="s">
        <v>70</v>
      </c>
      <c r="AU84" s="16" t="s">
        <v>111</v>
      </c>
      <c r="BK84" s="117">
        <f>BK85</f>
        <v>0</v>
      </c>
    </row>
    <row r="85" spans="2:65" s="11" customFormat="1" ht="25.9" customHeight="1">
      <c r="B85" s="118"/>
      <c r="D85" s="119" t="s">
        <v>70</v>
      </c>
      <c r="E85" s="120" t="s">
        <v>600</v>
      </c>
      <c r="F85" s="120" t="s">
        <v>601</v>
      </c>
      <c r="I85" s="121"/>
      <c r="J85" s="122">
        <f>BK85</f>
        <v>0</v>
      </c>
      <c r="L85" s="118"/>
      <c r="M85" s="123"/>
      <c r="P85" s="124">
        <f>P86+P92+P95+P98</f>
        <v>0</v>
      </c>
      <c r="R85" s="124">
        <f>R86+R92+R95+R98</f>
        <v>0</v>
      </c>
      <c r="T85" s="125">
        <f>T86+T92+T95+T98</f>
        <v>0</v>
      </c>
      <c r="AR85" s="119" t="s">
        <v>156</v>
      </c>
      <c r="AT85" s="126" t="s">
        <v>70</v>
      </c>
      <c r="AU85" s="126" t="s">
        <v>71</v>
      </c>
      <c r="AY85" s="119" t="s">
        <v>129</v>
      </c>
      <c r="BK85" s="127">
        <f>BK86+BK92+BK95+BK98</f>
        <v>0</v>
      </c>
    </row>
    <row r="86" spans="2:65" s="11" customFormat="1" ht="22.9" customHeight="1">
      <c r="B86" s="118"/>
      <c r="D86" s="119" t="s">
        <v>70</v>
      </c>
      <c r="E86" s="128" t="s">
        <v>602</v>
      </c>
      <c r="F86" s="128" t="s">
        <v>603</v>
      </c>
      <c r="I86" s="121"/>
      <c r="J86" s="129">
        <f>BK86</f>
        <v>0</v>
      </c>
      <c r="L86" s="118"/>
      <c r="M86" s="123"/>
      <c r="P86" s="124">
        <f>SUM(P87:P91)</f>
        <v>0</v>
      </c>
      <c r="R86" s="124">
        <f>SUM(R87:R91)</f>
        <v>0</v>
      </c>
      <c r="T86" s="125">
        <f>SUM(T87:T91)</f>
        <v>0</v>
      </c>
      <c r="AR86" s="119" t="s">
        <v>156</v>
      </c>
      <c r="AT86" s="126" t="s">
        <v>70</v>
      </c>
      <c r="AU86" s="126" t="s">
        <v>79</v>
      </c>
      <c r="AY86" s="119" t="s">
        <v>129</v>
      </c>
      <c r="BK86" s="127">
        <f>SUM(BK87:BK91)</f>
        <v>0</v>
      </c>
    </row>
    <row r="87" spans="2:65" s="1" customFormat="1" ht="16.5" customHeight="1">
      <c r="B87" s="130"/>
      <c r="C87" s="131" t="s">
        <v>79</v>
      </c>
      <c r="D87" s="131" t="s">
        <v>131</v>
      </c>
      <c r="E87" s="132" t="s">
        <v>604</v>
      </c>
      <c r="F87" s="133" t="s">
        <v>605</v>
      </c>
      <c r="G87" s="134" t="s">
        <v>237</v>
      </c>
      <c r="H87" s="135">
        <v>20</v>
      </c>
      <c r="I87" s="136"/>
      <c r="J87" s="137">
        <f>ROUND(I87*H87,2)</f>
        <v>0</v>
      </c>
      <c r="K87" s="133" t="s">
        <v>3</v>
      </c>
      <c r="L87" s="31"/>
      <c r="M87" s="138" t="s">
        <v>3</v>
      </c>
      <c r="N87" s="139" t="s">
        <v>42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606</v>
      </c>
      <c r="AT87" s="142" t="s">
        <v>131</v>
      </c>
      <c r="AU87" s="142" t="s">
        <v>81</v>
      </c>
      <c r="AY87" s="16" t="s">
        <v>129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6" t="s">
        <v>79</v>
      </c>
      <c r="BK87" s="143">
        <f>ROUND(I87*H87,2)</f>
        <v>0</v>
      </c>
      <c r="BL87" s="16" t="s">
        <v>606</v>
      </c>
      <c r="BM87" s="142" t="s">
        <v>607</v>
      </c>
    </row>
    <row r="88" spans="2:65" s="1" customFormat="1" ht="16.5" customHeight="1">
      <c r="B88" s="130"/>
      <c r="C88" s="131" t="s">
        <v>81</v>
      </c>
      <c r="D88" s="131" t="s">
        <v>131</v>
      </c>
      <c r="E88" s="132" t="s">
        <v>608</v>
      </c>
      <c r="F88" s="133" t="s">
        <v>609</v>
      </c>
      <c r="G88" s="134" t="s">
        <v>610</v>
      </c>
      <c r="H88" s="135">
        <v>1</v>
      </c>
      <c r="I88" s="136"/>
      <c r="J88" s="137">
        <f>ROUND(I88*H88,2)</f>
        <v>0</v>
      </c>
      <c r="K88" s="133" t="s">
        <v>135</v>
      </c>
      <c r="L88" s="31"/>
      <c r="M88" s="138" t="s">
        <v>3</v>
      </c>
      <c r="N88" s="139" t="s">
        <v>42</v>
      </c>
      <c r="P88" s="140">
        <f>O88*H88</f>
        <v>0</v>
      </c>
      <c r="Q88" s="140">
        <v>0</v>
      </c>
      <c r="R88" s="140">
        <f>Q88*H88</f>
        <v>0</v>
      </c>
      <c r="S88" s="140">
        <v>0</v>
      </c>
      <c r="T88" s="141">
        <f>S88*H88</f>
        <v>0</v>
      </c>
      <c r="AR88" s="142" t="s">
        <v>606</v>
      </c>
      <c r="AT88" s="142" t="s">
        <v>131</v>
      </c>
      <c r="AU88" s="142" t="s">
        <v>81</v>
      </c>
      <c r="AY88" s="16" t="s">
        <v>129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6" t="s">
        <v>79</v>
      </c>
      <c r="BK88" s="143">
        <f>ROUND(I88*H88,2)</f>
        <v>0</v>
      </c>
      <c r="BL88" s="16" t="s">
        <v>606</v>
      </c>
      <c r="BM88" s="142" t="s">
        <v>611</v>
      </c>
    </row>
    <row r="89" spans="2:65" s="1" customFormat="1">
      <c r="B89" s="31"/>
      <c r="D89" s="144" t="s">
        <v>137</v>
      </c>
      <c r="F89" s="145" t="s">
        <v>612</v>
      </c>
      <c r="I89" s="146"/>
      <c r="L89" s="31"/>
      <c r="M89" s="147"/>
      <c r="T89" s="52"/>
      <c r="AT89" s="16" t="s">
        <v>137</v>
      </c>
      <c r="AU89" s="16" t="s">
        <v>81</v>
      </c>
    </row>
    <row r="90" spans="2:65" s="1" customFormat="1" ht="21.75" customHeight="1">
      <c r="B90" s="130"/>
      <c r="C90" s="131" t="s">
        <v>90</v>
      </c>
      <c r="D90" s="131" t="s">
        <v>131</v>
      </c>
      <c r="E90" s="132" t="s">
        <v>613</v>
      </c>
      <c r="F90" s="133" t="s">
        <v>614</v>
      </c>
      <c r="G90" s="134" t="s">
        <v>610</v>
      </c>
      <c r="H90" s="135">
        <v>1</v>
      </c>
      <c r="I90" s="136"/>
      <c r="J90" s="137">
        <f>ROUND(I90*H90,2)</f>
        <v>0</v>
      </c>
      <c r="K90" s="133" t="s">
        <v>3</v>
      </c>
      <c r="L90" s="31"/>
      <c r="M90" s="138" t="s">
        <v>3</v>
      </c>
      <c r="N90" s="139" t="s">
        <v>42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606</v>
      </c>
      <c r="AT90" s="142" t="s">
        <v>131</v>
      </c>
      <c r="AU90" s="142" t="s">
        <v>81</v>
      </c>
      <c r="AY90" s="16" t="s">
        <v>129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6" t="s">
        <v>79</v>
      </c>
      <c r="BK90" s="143">
        <f>ROUND(I90*H90,2)</f>
        <v>0</v>
      </c>
      <c r="BL90" s="16" t="s">
        <v>606</v>
      </c>
      <c r="BM90" s="142" t="s">
        <v>615</v>
      </c>
    </row>
    <row r="91" spans="2:65" s="1" customFormat="1" ht="16.5" customHeight="1">
      <c r="B91" s="130"/>
      <c r="C91" s="131" t="s">
        <v>93</v>
      </c>
      <c r="D91" s="131" t="s">
        <v>131</v>
      </c>
      <c r="E91" s="132" t="s">
        <v>616</v>
      </c>
      <c r="F91" s="133" t="s">
        <v>617</v>
      </c>
      <c r="G91" s="134" t="s">
        <v>610</v>
      </c>
      <c r="H91" s="135">
        <v>1</v>
      </c>
      <c r="I91" s="136"/>
      <c r="J91" s="137">
        <f>ROUND(I91*H91,2)</f>
        <v>0</v>
      </c>
      <c r="K91" s="133" t="s">
        <v>3</v>
      </c>
      <c r="L91" s="31"/>
      <c r="M91" s="138" t="s">
        <v>3</v>
      </c>
      <c r="N91" s="139" t="s">
        <v>42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606</v>
      </c>
      <c r="AT91" s="142" t="s">
        <v>131</v>
      </c>
      <c r="AU91" s="142" t="s">
        <v>81</v>
      </c>
      <c r="AY91" s="16" t="s">
        <v>129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6" t="s">
        <v>79</v>
      </c>
      <c r="BK91" s="143">
        <f>ROUND(I91*H91,2)</f>
        <v>0</v>
      </c>
      <c r="BL91" s="16" t="s">
        <v>606</v>
      </c>
      <c r="BM91" s="142" t="s">
        <v>618</v>
      </c>
    </row>
    <row r="92" spans="2:65" s="11" customFormat="1" ht="22.9" customHeight="1">
      <c r="B92" s="118"/>
      <c r="D92" s="119" t="s">
        <v>70</v>
      </c>
      <c r="E92" s="128" t="s">
        <v>619</v>
      </c>
      <c r="F92" s="128" t="s">
        <v>620</v>
      </c>
      <c r="I92" s="121"/>
      <c r="J92" s="129">
        <f>BK92</f>
        <v>0</v>
      </c>
      <c r="L92" s="118"/>
      <c r="M92" s="123"/>
      <c r="P92" s="124">
        <f>SUM(P93:P94)</f>
        <v>0</v>
      </c>
      <c r="R92" s="124">
        <f>SUM(R93:R94)</f>
        <v>0</v>
      </c>
      <c r="T92" s="125">
        <f>SUM(T93:T94)</f>
        <v>0</v>
      </c>
      <c r="AR92" s="119" t="s">
        <v>156</v>
      </c>
      <c r="AT92" s="126" t="s">
        <v>70</v>
      </c>
      <c r="AU92" s="126" t="s">
        <v>79</v>
      </c>
      <c r="AY92" s="119" t="s">
        <v>129</v>
      </c>
      <c r="BK92" s="127">
        <f>SUM(BK93:BK94)</f>
        <v>0</v>
      </c>
    </row>
    <row r="93" spans="2:65" s="1" customFormat="1" ht="16.5" customHeight="1">
      <c r="B93" s="130"/>
      <c r="C93" s="131" t="s">
        <v>156</v>
      </c>
      <c r="D93" s="131" t="s">
        <v>131</v>
      </c>
      <c r="E93" s="132" t="s">
        <v>621</v>
      </c>
      <c r="F93" s="133" t="s">
        <v>620</v>
      </c>
      <c r="G93" s="134" t="s">
        <v>610</v>
      </c>
      <c r="H93" s="135">
        <v>1</v>
      </c>
      <c r="I93" s="136"/>
      <c r="J93" s="137">
        <f>ROUND(I93*H93,2)</f>
        <v>0</v>
      </c>
      <c r="K93" s="133" t="s">
        <v>135</v>
      </c>
      <c r="L93" s="31"/>
      <c r="M93" s="138" t="s">
        <v>3</v>
      </c>
      <c r="N93" s="139" t="s">
        <v>42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606</v>
      </c>
      <c r="AT93" s="142" t="s">
        <v>131</v>
      </c>
      <c r="AU93" s="142" t="s">
        <v>81</v>
      </c>
      <c r="AY93" s="16" t="s">
        <v>129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6" t="s">
        <v>79</v>
      </c>
      <c r="BK93" s="143">
        <f>ROUND(I93*H93,2)</f>
        <v>0</v>
      </c>
      <c r="BL93" s="16" t="s">
        <v>606</v>
      </c>
      <c r="BM93" s="142" t="s">
        <v>622</v>
      </c>
    </row>
    <row r="94" spans="2:65" s="1" customFormat="1">
      <c r="B94" s="31"/>
      <c r="D94" s="144" t="s">
        <v>137</v>
      </c>
      <c r="F94" s="145" t="s">
        <v>623</v>
      </c>
      <c r="I94" s="146"/>
      <c r="L94" s="31"/>
      <c r="M94" s="147"/>
      <c r="T94" s="52"/>
      <c r="AT94" s="16" t="s">
        <v>137</v>
      </c>
      <c r="AU94" s="16" t="s">
        <v>81</v>
      </c>
    </row>
    <row r="95" spans="2:65" s="11" customFormat="1" ht="22.9" customHeight="1">
      <c r="B95" s="118"/>
      <c r="D95" s="119" t="s">
        <v>70</v>
      </c>
      <c r="E95" s="128" t="s">
        <v>624</v>
      </c>
      <c r="F95" s="128" t="s">
        <v>625</v>
      </c>
      <c r="I95" s="121"/>
      <c r="J95" s="129">
        <f>BK95</f>
        <v>0</v>
      </c>
      <c r="L95" s="118"/>
      <c r="M95" s="123"/>
      <c r="P95" s="124">
        <f>SUM(P96:P97)</f>
        <v>0</v>
      </c>
      <c r="R95" s="124">
        <f>SUM(R96:R97)</f>
        <v>0</v>
      </c>
      <c r="T95" s="125">
        <f>SUM(T96:T97)</f>
        <v>0</v>
      </c>
      <c r="AR95" s="119" t="s">
        <v>156</v>
      </c>
      <c r="AT95" s="126" t="s">
        <v>70</v>
      </c>
      <c r="AU95" s="126" t="s">
        <v>79</v>
      </c>
      <c r="AY95" s="119" t="s">
        <v>129</v>
      </c>
      <c r="BK95" s="127">
        <f>SUM(BK96:BK97)</f>
        <v>0</v>
      </c>
    </row>
    <row r="96" spans="2:65" s="1" customFormat="1" ht="16.5" customHeight="1">
      <c r="B96" s="130"/>
      <c r="C96" s="131" t="s">
        <v>188</v>
      </c>
      <c r="D96" s="131" t="s">
        <v>131</v>
      </c>
      <c r="E96" s="132" t="s">
        <v>626</v>
      </c>
      <c r="F96" s="133" t="s">
        <v>627</v>
      </c>
      <c r="G96" s="134" t="s">
        <v>610</v>
      </c>
      <c r="H96" s="135">
        <v>1</v>
      </c>
      <c r="I96" s="136"/>
      <c r="J96" s="137">
        <f>ROUND(I96*H96,2)</f>
        <v>0</v>
      </c>
      <c r="K96" s="133" t="s">
        <v>3</v>
      </c>
      <c r="L96" s="31"/>
      <c r="M96" s="138" t="s">
        <v>3</v>
      </c>
      <c r="N96" s="139" t="s">
        <v>42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606</v>
      </c>
      <c r="AT96" s="142" t="s">
        <v>131</v>
      </c>
      <c r="AU96" s="142" t="s">
        <v>81</v>
      </c>
      <c r="AY96" s="16" t="s">
        <v>129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6" t="s">
        <v>79</v>
      </c>
      <c r="BK96" s="143">
        <f>ROUND(I96*H96,2)</f>
        <v>0</v>
      </c>
      <c r="BL96" s="16" t="s">
        <v>606</v>
      </c>
      <c r="BM96" s="142" t="s">
        <v>628</v>
      </c>
    </row>
    <row r="97" spans="2:65" s="1" customFormat="1" ht="16.5" customHeight="1">
      <c r="B97" s="130"/>
      <c r="C97" s="131" t="s">
        <v>193</v>
      </c>
      <c r="D97" s="131" t="s">
        <v>131</v>
      </c>
      <c r="E97" s="132" t="s">
        <v>629</v>
      </c>
      <c r="F97" s="133" t="s">
        <v>630</v>
      </c>
      <c r="G97" s="134" t="s">
        <v>610</v>
      </c>
      <c r="H97" s="135">
        <v>1</v>
      </c>
      <c r="I97" s="136"/>
      <c r="J97" s="137">
        <f>ROUND(I97*H97,2)</f>
        <v>0</v>
      </c>
      <c r="K97" s="133" t="s">
        <v>3</v>
      </c>
      <c r="L97" s="31"/>
      <c r="M97" s="138" t="s">
        <v>3</v>
      </c>
      <c r="N97" s="139" t="s">
        <v>42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606</v>
      </c>
      <c r="AT97" s="142" t="s">
        <v>131</v>
      </c>
      <c r="AU97" s="142" t="s">
        <v>81</v>
      </c>
      <c r="AY97" s="16" t="s">
        <v>129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6" t="s">
        <v>79</v>
      </c>
      <c r="BK97" s="143">
        <f>ROUND(I97*H97,2)</f>
        <v>0</v>
      </c>
      <c r="BL97" s="16" t="s">
        <v>606</v>
      </c>
      <c r="BM97" s="142" t="s">
        <v>631</v>
      </c>
    </row>
    <row r="98" spans="2:65" s="11" customFormat="1" ht="22.9" customHeight="1">
      <c r="B98" s="118"/>
      <c r="D98" s="119" t="s">
        <v>70</v>
      </c>
      <c r="E98" s="128" t="s">
        <v>632</v>
      </c>
      <c r="F98" s="128" t="s">
        <v>633</v>
      </c>
      <c r="I98" s="121"/>
      <c r="J98" s="129">
        <f>BK98</f>
        <v>0</v>
      </c>
      <c r="L98" s="118"/>
      <c r="M98" s="123"/>
      <c r="P98" s="124">
        <f>P99</f>
        <v>0</v>
      </c>
      <c r="R98" s="124">
        <f>R99</f>
        <v>0</v>
      </c>
      <c r="T98" s="125">
        <f>T99</f>
        <v>0</v>
      </c>
      <c r="AR98" s="119" t="s">
        <v>156</v>
      </c>
      <c r="AT98" s="126" t="s">
        <v>70</v>
      </c>
      <c r="AU98" s="126" t="s">
        <v>79</v>
      </c>
      <c r="AY98" s="119" t="s">
        <v>129</v>
      </c>
      <c r="BK98" s="127">
        <f>BK99</f>
        <v>0</v>
      </c>
    </row>
    <row r="99" spans="2:65" s="1" customFormat="1" ht="55.5" customHeight="1">
      <c r="B99" s="130"/>
      <c r="C99" s="131" t="s">
        <v>199</v>
      </c>
      <c r="D99" s="131" t="s">
        <v>131</v>
      </c>
      <c r="E99" s="132" t="s">
        <v>634</v>
      </c>
      <c r="F99" s="133" t="s">
        <v>635</v>
      </c>
      <c r="G99" s="134" t="s">
        <v>610</v>
      </c>
      <c r="H99" s="135">
        <v>1</v>
      </c>
      <c r="I99" s="136"/>
      <c r="J99" s="137">
        <f>ROUND(I99*H99,2)</f>
        <v>0</v>
      </c>
      <c r="K99" s="133" t="s">
        <v>3</v>
      </c>
      <c r="L99" s="31"/>
      <c r="M99" s="163" t="s">
        <v>3</v>
      </c>
      <c r="N99" s="164" t="s">
        <v>42</v>
      </c>
      <c r="O99" s="165"/>
      <c r="P99" s="166">
        <f>O99*H99</f>
        <v>0</v>
      </c>
      <c r="Q99" s="166">
        <v>0</v>
      </c>
      <c r="R99" s="166">
        <f>Q99*H99</f>
        <v>0</v>
      </c>
      <c r="S99" s="166">
        <v>0</v>
      </c>
      <c r="T99" s="167">
        <f>S99*H99</f>
        <v>0</v>
      </c>
      <c r="AR99" s="142" t="s">
        <v>606</v>
      </c>
      <c r="AT99" s="142" t="s">
        <v>131</v>
      </c>
      <c r="AU99" s="142" t="s">
        <v>81</v>
      </c>
      <c r="AY99" s="16" t="s">
        <v>129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6" t="s">
        <v>79</v>
      </c>
      <c r="BK99" s="143">
        <f>ROUND(I99*H99,2)</f>
        <v>0</v>
      </c>
      <c r="BL99" s="16" t="s">
        <v>606</v>
      </c>
      <c r="BM99" s="142" t="s">
        <v>636</v>
      </c>
    </row>
    <row r="100" spans="2:65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31"/>
    </row>
  </sheetData>
  <autoFilter ref="C83:K99" xr:uid="{00000000-0009-0000-0000-000008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800-000000000000}"/>
    <hyperlink ref="F94" r:id="rId2" xr:uid="{00000000-0004-0000-08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00 - Přípravné a dokon...</vt:lpstr>
      <vt:lpstr>1 - zemní hráz</vt:lpstr>
      <vt:lpstr>2 - základová výpust</vt:lpstr>
      <vt:lpstr>3 - bezpečnostní přeliv</vt:lpstr>
      <vt:lpstr>4 - úpravy v zátopě</vt:lpstr>
      <vt:lpstr>SO 02 - Novostavba Tůně I...</vt:lpstr>
      <vt:lpstr>SO 03 - Revitalizace část...</vt:lpstr>
      <vt:lpstr>VON - Vedlejší a ostatní ...</vt:lpstr>
      <vt:lpstr>Pokyny pro vyplnění</vt:lpstr>
      <vt:lpstr>'1 - zemní hráz'!Názvy_tisku</vt:lpstr>
      <vt:lpstr>'2 - základová výpust'!Názvy_tisku</vt:lpstr>
      <vt:lpstr>'3 - bezpečnostní přeliv'!Názvy_tisku</vt:lpstr>
      <vt:lpstr>'4 - úpravy v zátopě'!Názvy_tisku</vt:lpstr>
      <vt:lpstr>'Rekapitulace stavby'!Názvy_tisku</vt:lpstr>
      <vt:lpstr>'SO 00 - Přípravné a dokon...'!Názvy_tisku</vt:lpstr>
      <vt:lpstr>'SO 02 - Novostavba Tůně I...'!Názvy_tisku</vt:lpstr>
      <vt:lpstr>'SO 03 - Revitalizace část...'!Názvy_tisku</vt:lpstr>
      <vt:lpstr>'VON - Vedlejší a ostatní ...'!Názvy_tisku</vt:lpstr>
      <vt:lpstr>'1 - zemní hráz'!Oblast_tisku</vt:lpstr>
      <vt:lpstr>'2 - základová výpust'!Oblast_tisku</vt:lpstr>
      <vt:lpstr>'3 - bezpečnostní přeliv'!Oblast_tisku</vt:lpstr>
      <vt:lpstr>'4 - úpravy v zátopě'!Oblast_tisku</vt:lpstr>
      <vt:lpstr>'Pokyny pro vyplnění'!Oblast_tisku</vt:lpstr>
      <vt:lpstr>'Rekapitulace stavby'!Oblast_tisku</vt:lpstr>
      <vt:lpstr>'SO 00 - Přípravné a dokon...'!Oblast_tisku</vt:lpstr>
      <vt:lpstr>'SO 02 - Novostavba Tůně I...'!Oblast_tisku</vt:lpstr>
      <vt:lpstr>'SO 03 - Revitalizace část...'!Oblast_tisku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Kubešová Hana Ing.</cp:lastModifiedBy>
  <dcterms:created xsi:type="dcterms:W3CDTF">2022-12-10T14:02:19Z</dcterms:created>
  <dcterms:modified xsi:type="dcterms:W3CDTF">2023-01-19T14:31:49Z</dcterms:modified>
</cp:coreProperties>
</file>